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0"/>
  </bookViews>
  <sheets>
    <sheet name="01.05.2016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<sst xmlns="http://schemas.openxmlformats.org/spreadsheetml/2006/main" count="877" uniqueCount="328">
  <si>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</si>
  <si>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</si>
  <si>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</si>
  <si>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</si>
  <si>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</si>
  <si>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</si>
  <si>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</si>
  <si>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</si>
  <si>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</si>
  <si>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</si>
  <si>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</si>
  <si>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</si>
  <si>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</si>
  <si>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</si>
  <si>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</si>
  <si>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</si>
  <si>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</si>
  <si>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</si>
  <si>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</si>
  <si>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</si>
  <si>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</si>
  <si>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</si>
  <si>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</si>
  <si>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</si>
  <si>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</si>
  <si>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</si>
  <si>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</si>
  <si>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</si>
  <si>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</si>
  <si>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</si>
  <si>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</si>
  <si>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</si>
  <si>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</si>
  <si>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</si>
  <si>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</si>
  <si>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</si>
  <si>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</si>
  <si>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</si>
  <si>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</si>
  <si>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</si>
  <si>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</si>
  <si>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</si>
  <si>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</si>
  <si>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</si>
  <si>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</si>
  <si>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</si>
  <si>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</si>
  <si>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</si>
  <si>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</si>
  <si>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</si>
  <si>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</si>
  <si>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</si>
  <si>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</si>
  <si>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</si>
  <si>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</si>
  <si>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</si>
  <si>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</si>
  <si>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</si>
  <si>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91320203013050000151</t>
  </si>
  <si>
    <t>91320203022050000151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</si>
  <si>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</si>
  <si>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</si>
  <si>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91320203001050000151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</si>
  <si>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</si>
  <si>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</si>
  <si>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91320203012050000151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</si>
  <si>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</si>
  <si>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91320203053050000151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</si>
  <si>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</si>
  <si>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</si>
  <si>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</si>
  <si>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</si>
  <si>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</si>
  <si>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</si>
  <si>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</si>
  <si>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</si>
  <si>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</si>
  <si>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</si>
  <si>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</si>
  <si>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</si>
  <si>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</si>
  <si>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</si>
  <si>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</si>
  <si>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</si>
  <si>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</si>
  <si>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</si>
  <si>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212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</si>
  <si>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</si>
  <si>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</si>
  <si>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</si>
  <si>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</si>
  <si>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</si>
  <si>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</si>
  <si>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</si>
  <si>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</si>
  <si>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</si>
  <si>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</si>
  <si>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</si>
  <si>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</si>
  <si>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</si>
  <si>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</si>
  <si>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</si>
  <si>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</si>
  <si>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</si>
  <si>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</si>
  <si>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</si>
  <si>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</si>
  <si>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</si>
  <si>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</si>
  <si>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</si>
  <si>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91321905000050000151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</si>
  <si>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</si>
  <si>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91320203024050000151</t>
  </si>
  <si>
    <t>204</t>
  </si>
  <si>
    <t>223</t>
  </si>
  <si>
    <t>229</t>
  </si>
  <si>
    <t>215</t>
  </si>
  <si>
    <t>219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</si>
  <si>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</si>
  <si>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</si>
  <si>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</si>
  <si>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</si>
  <si>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</si>
  <si>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</si>
  <si>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</si>
  <si>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</si>
  <si>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</si>
  <si>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</si>
  <si>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</si>
  <si>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</si>
  <si>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</si>
  <si>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</si>
  <si>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</si>
  <si>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</si>
  <si>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</si>
  <si>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</si>
  <si>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</si>
  <si>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</si>
  <si>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</si>
  <si>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</si>
  <si>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</si>
  <si>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</si>
  <si>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</si>
  <si>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</si>
  <si>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</si>
  <si>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</si>
  <si>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</si>
  <si>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</si>
  <si>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</si>
  <si>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</si>
  <si>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</si>
  <si>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</si>
  <si>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</si>
  <si>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</si>
  <si>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</si>
  <si>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</si>
  <si>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</si>
  <si>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</si>
  <si>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</si>
  <si>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</si>
  <si>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</si>
  <si>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</si>
  <si>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</si>
  <si>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</si>
  <si>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</si>
  <si>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</si>
  <si>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</si>
  <si>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</si>
  <si>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91320203122050000151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</si>
  <si>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</si>
  <si>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</si>
  <si>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</si>
  <si>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248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</si>
  <si>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</si>
  <si>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</si>
  <si>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</si>
  <si>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</si>
  <si>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</si>
  <si>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</si>
  <si>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</si>
  <si>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</si>
  <si>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</si>
  <si>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</si>
  <si>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</si>
  <si>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</si>
  <si>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</si>
  <si>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</si>
  <si>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</si>
  <si>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</si>
  <si>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</si>
  <si>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272</t>
  </si>
  <si>
    <t>273</t>
  </si>
  <si>
    <t>274</t>
  </si>
  <si>
    <t>276</t>
  </si>
  <si>
    <t>277</t>
  </si>
  <si>
    <t>279</t>
  </si>
  <si>
    <t>280</t>
  </si>
  <si>
    <t>281</t>
  </si>
  <si>
    <t>60654000</t>
  </si>
  <si>
    <t>278</t>
  </si>
  <si>
    <t>282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</si>
  <si>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</si>
  <si>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91320203090050000151</t>
  </si>
  <si>
    <t>91320203004050000151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</si>
  <si>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</si>
  <si>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</si>
  <si>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</si>
  <si>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</si>
  <si>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</si>
  <si>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91320203123050000151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</si>
  <si>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</si>
  <si>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</si>
  <si>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</si>
  <si>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</si>
  <si>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16</t>
  </si>
  <si>
    <t>913.0113.0410024900. 244.00</t>
  </si>
  <si>
    <t>913.0113.0410099990. 851.00</t>
  </si>
  <si>
    <t>913.0113.0430024900. 244.00</t>
  </si>
  <si>
    <t>913.0113.0520024900. 244.00</t>
  </si>
  <si>
    <t>913.0707.0430024260.323.00</t>
  </si>
  <si>
    <t>913.0707.0430072200.000.16</t>
  </si>
  <si>
    <t>913.0707.0430072200.244.16</t>
  </si>
  <si>
    <t>913.0707.0430072200.321.16</t>
  </si>
  <si>
    <t>913.0707.0430072200.323.16</t>
  </si>
  <si>
    <t>913.1001.0410010050.244.00</t>
  </si>
  <si>
    <t>913.1001.0410010050.321.00</t>
  </si>
  <si>
    <t>913.1002.0440000590.611.00</t>
  </si>
  <si>
    <t>913.1002.0440073910.612.17.С01</t>
  </si>
  <si>
    <t>913.1002.04400S3910.612.12.С01</t>
  </si>
  <si>
    <t>913.1001.0410010050.000.00.</t>
  </si>
  <si>
    <t>913.1003.0410051370.000.16. 798</t>
  </si>
  <si>
    <t>913.1003.0410052200.000.16.211</t>
  </si>
  <si>
    <t>913.1003.0410052200.244.16.211</t>
  </si>
  <si>
    <t>913.1003.0410052200.321.16.211</t>
  </si>
  <si>
    <t>913.1003.0410052500.244.16.215</t>
  </si>
  <si>
    <t>913.1003.0410052500.321.16.215</t>
  </si>
  <si>
    <t>913.1003.0410052500.000.16.215</t>
  </si>
  <si>
    <t>913.1003.0410072050.000.16</t>
  </si>
  <si>
    <t>913.1003.0410072050.244.16</t>
  </si>
  <si>
    <t>913.1003.0410072050.321.16</t>
  </si>
  <si>
    <t>913.1003.0410072050.323.16</t>
  </si>
  <si>
    <t>913.1003.0410072060.323.16</t>
  </si>
  <si>
    <t>913.1003.0410072070.000.16.</t>
  </si>
  <si>
    <t>913.1003.0410072070.244.16</t>
  </si>
  <si>
    <t>913.1003.0410072070.321.16</t>
  </si>
  <si>
    <t>913.1003.0410072070.323.16.</t>
  </si>
  <si>
    <t>913.1003.0410072080.000.16</t>
  </si>
  <si>
    <t>913.1003.0410072080.244.16</t>
  </si>
  <si>
    <t>913.1003.0410072080.321.16</t>
  </si>
  <si>
    <t>913.1003.0410072080.323.16</t>
  </si>
  <si>
    <t>913.1003.0410072090.000.16</t>
  </si>
  <si>
    <t>913.1003.0410072090.244.16</t>
  </si>
  <si>
    <t>913.1003.0410072090.321.16</t>
  </si>
  <si>
    <t>913.1003.0410072100.000.16</t>
  </si>
  <si>
    <t>913.1003.0410072100.244.16</t>
  </si>
  <si>
    <t>913.1003.0410072100.321.16</t>
  </si>
  <si>
    <t>913.1003.0410072120.000.16</t>
  </si>
  <si>
    <t>913.1003.0410072120.244.16</t>
  </si>
  <si>
    <t>913.1003.0410072120.321.16</t>
  </si>
  <si>
    <t>913.1003.0430072150.000.16</t>
  </si>
  <si>
    <t>913.1003.0430072150.244.16</t>
  </si>
  <si>
    <t>913.1003.0430072150.321.16</t>
  </si>
  <si>
    <t>913.1003.0430072160.000.16</t>
  </si>
  <si>
    <t>913.1003.0430072160.244.16</t>
  </si>
  <si>
    <t>913.1003.0430072160.321.16</t>
  </si>
  <si>
    <t>913.1003.0430072170.000.16</t>
  </si>
  <si>
    <t>913.1003.0430072170.244.16</t>
  </si>
  <si>
    <t>913.1003.0430072170.321.16</t>
  </si>
  <si>
    <t>913.1003.0430072210.000.16</t>
  </si>
  <si>
    <t>913.1003.0430072210.244.16</t>
  </si>
  <si>
    <t>913.1003.0430072210.321.16</t>
  </si>
  <si>
    <t>913.1003.0430072240.000.16</t>
  </si>
  <si>
    <t>913.1003.0430072240.244.16</t>
  </si>
  <si>
    <t>913.1003.0520052800.000.16. 180</t>
  </si>
  <si>
    <t>913.1003.0430072240.321.16</t>
  </si>
  <si>
    <t>913.1003.0520052800.244.16.180</t>
  </si>
  <si>
    <t>913.1003.0520052800.321.16.180</t>
  </si>
  <si>
    <t>913.1004.0430052700.321.16.191</t>
  </si>
  <si>
    <t>913.1004.0430050840.321.16.168</t>
  </si>
  <si>
    <t>913.1004.0400R0840.000.16</t>
  </si>
  <si>
    <t>913.1004.04300R0840.244.16</t>
  </si>
  <si>
    <t>913.1004.04300R0840.321.16</t>
  </si>
  <si>
    <t>913.1006.0410000110. 000.00</t>
  </si>
  <si>
    <t>913.1006.0410000110. 121.00</t>
  </si>
  <si>
    <t>913.1006.0410000110. 122.00</t>
  </si>
  <si>
    <t>913.1006.0410000110. 129.00</t>
  </si>
  <si>
    <t>913.1006.0410000190. 244.00</t>
  </si>
  <si>
    <t>913.1006. 0410072110. 000.16</t>
  </si>
  <si>
    <t>913.1006. 0410072110. 121.16.</t>
  </si>
  <si>
    <t>913.1006. 0410072110. 122.16</t>
  </si>
  <si>
    <t>913.1006. 0410072110. 129.16.</t>
  </si>
  <si>
    <t>913.1006. 0410072110. 244.16</t>
  </si>
  <si>
    <t>913.1006. 0410072110. 852.16</t>
  </si>
  <si>
    <t>913.1003.0430053800.321.16 884</t>
  </si>
  <si>
    <t>913.1003.0410051370.16. 244 798</t>
  </si>
  <si>
    <t>91320202999050000151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</si>
  <si>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</si>
  <si>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</si>
  <si>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</si>
  <si>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</si>
  <si>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</si>
  <si>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</si>
  <si>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</si>
  <si>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</si>
  <si>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</si>
  <si>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иные цели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</si>
  <si>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</si>
  <si>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</si>
  <si>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913.1003.0410051370.16.321 798</t>
  </si>
  <si>
    <t>913.1002.0440072260.611.16</t>
  </si>
  <si>
    <t>203</t>
  </si>
  <si>
    <t>214</t>
  </si>
  <si>
    <t>216</t>
  </si>
  <si>
    <t>220</t>
  </si>
  <si>
    <t>227</t>
  </si>
  <si>
    <t>231</t>
  </si>
  <si>
    <t>237</t>
  </si>
  <si>
    <t>242</t>
  </si>
  <si>
    <t>247</t>
  </si>
  <si>
    <t>250</t>
  </si>
  <si>
    <t>275</t>
  </si>
  <si>
    <t>271</t>
  </si>
  <si>
    <t>913.1004.0430053800.321.16 884</t>
  </si>
  <si>
    <t>283</t>
  </si>
  <si>
    <t xml:space="preserve"> на 1 мая</t>
  </si>
  <si>
    <t>01.05.2016</t>
  </si>
  <si>
    <t>04</t>
  </si>
  <si>
    <t>мая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</si>
</sst>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21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/>
    </xf>
    <xf numFmtId="4" fontId="11" fillId="0" borderId="22" xfId="0" applyNumberFormat="1" applyFont="1" applyFill="1" applyBorder="1" applyAlignment="1">
      <alignment horizontal="center"/>
    </xf>
    <xf numFmtId="4" fontId="11" fillId="0" borderId="23" xfId="0" applyNumberFormat="1" applyFont="1" applyFill="1" applyBorder="1" applyAlignment="1">
      <alignment horizontal="center"/>
    </xf>
    <xf numFmtId="4" fontId="11" fillId="0" borderId="24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" fontId="10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" fontId="10" fillId="0" borderId="21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4" fontId="10" fillId="0" borderId="3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4" fontId="10" fillId="33" borderId="14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4" fontId="11" fillId="0" borderId="27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0" fontId="1" fillId="0" borderId="3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1" xfId="0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4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2" xfId="0" applyFont="1" applyBorder="1" applyAlignment="1">
      <alignment/>
    </xf>
    <xf numFmtId="49" fontId="1" fillId="0" borderId="4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8" fillId="0" borderId="37" xfId="0" applyNumberFormat="1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4" fontId="8" fillId="0" borderId="49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49" fontId="9" fillId="0" borderId="5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" fontId="11" fillId="0" borderId="30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4" fontId="10" fillId="0" borderId="52" xfId="0" applyNumberFormat="1" applyFont="1" applyFill="1" applyBorder="1" applyAlignment="1">
      <alignment horizontal="center"/>
    </xf>
    <xf numFmtId="4" fontId="10" fillId="0" borderId="5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9" fillId="0" borderId="54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" fontId="10" fillId="0" borderId="55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10" fillId="0" borderId="49" xfId="0" applyNumberFormat="1" applyFont="1" applyFill="1" applyBorder="1" applyAlignment="1">
      <alignment horizontal="center"/>
    </xf>
    <xf numFmtId="0" fontId="13" fillId="0" borderId="56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3" fillId="0" borderId="57" xfId="0" applyNumberFormat="1" applyFont="1" applyBorder="1" applyAlignment="1">
      <alignment horizontal="center" vertical="center"/>
    </xf>
    <xf numFmtId="0" fontId="13" fillId="0" borderId="58" xfId="0" applyNumberFormat="1" applyFont="1" applyBorder="1" applyAlignment="1">
      <alignment horizontal="center" vertical="center"/>
    </xf>
    <xf numFmtId="0" fontId="13" fillId="0" borderId="59" xfId="0" applyNumberFormat="1" applyFont="1" applyBorder="1" applyAlignment="1">
      <alignment horizontal="center" vertical="center"/>
    </xf>
    <xf numFmtId="0" fontId="13" fillId="0" borderId="60" xfId="0" applyNumberFormat="1" applyFont="1" applyBorder="1" applyAlignment="1">
      <alignment horizontal="center" vertical="center"/>
    </xf>
    <xf numFmtId="0" fontId="13" fillId="0" borderId="61" xfId="0" applyNumberFormat="1" applyFont="1" applyBorder="1" applyAlignment="1">
      <alignment horizontal="center" vertical="center"/>
    </xf>
    <xf numFmtId="0" fontId="13" fillId="0" borderId="62" xfId="0" applyNumberFormat="1" applyFont="1" applyBorder="1" applyAlignment="1">
      <alignment horizontal="left"/>
    </xf>
    <xf numFmtId="0" fontId="13" fillId="0" borderId="63" xfId="0" applyNumberFormat="1" applyFont="1" applyBorder="1" applyAlignment="1">
      <alignment horizontal="left"/>
    </xf>
    <xf numFmtId="0" fontId="13" fillId="0" borderId="30" xfId="0" applyNumberFormat="1" applyFont="1" applyBorder="1" applyAlignment="1">
      <alignment horizontal="center" vertical="center"/>
    </xf>
    <xf numFmtId="0" fontId="13" fillId="0" borderId="64" xfId="0" applyNumberFormat="1" applyFont="1" applyBorder="1" applyAlignment="1">
      <alignment horizontal="center" vertical="center"/>
    </xf>
    <xf numFmtId="0" fontId="13" fillId="0" borderId="65" xfId="0" applyNumberFormat="1" applyFont="1" applyBorder="1" applyAlignment="1">
      <alignment horizontal="center" vertical="center"/>
    </xf>
    <xf numFmtId="0" fontId="13" fillId="0" borderId="66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right"/>
    </xf>
    <xf numFmtId="0" fontId="13" fillId="0" borderId="67" xfId="0" applyNumberFormat="1" applyFont="1" applyBorder="1" applyAlignment="1">
      <alignment horizontal="left" indent="1"/>
    </xf>
    <xf numFmtId="0" fontId="13" fillId="0" borderId="68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indent="1"/>
    </xf>
    <xf numFmtId="0" fontId="13" fillId="0" borderId="69" xfId="0" applyNumberFormat="1" applyFont="1" applyBorder="1" applyAlignment="1">
      <alignment horizontal="left"/>
    </xf>
    <xf numFmtId="49" fontId="13" fillId="0" borderId="70" xfId="0" applyNumberFormat="1" applyFont="1" applyBorder="1" applyAlignment="1">
      <alignment horizontal="center"/>
    </xf>
    <xf numFmtId="49" fontId="13" fillId="0" borderId="62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center"/>
    </xf>
    <xf numFmtId="49" fontId="13" fillId="0" borderId="71" xfId="0" applyNumberFormat="1" applyFont="1" applyBorder="1" applyAlignment="1">
      <alignment horizontal="center"/>
    </xf>
    <xf numFmtId="49" fontId="13" fillId="0" borderId="72" xfId="0" applyNumberFormat="1" applyFont="1" applyBorder="1" applyAlignment="1">
      <alignment horizontal="center"/>
    </xf>
    <xf numFmtId="49" fontId="13" fillId="0" borderId="65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13" fillId="0" borderId="14" xfId="0" applyNumberFormat="1" applyFont="1" applyBorder="1" applyAlignment="1">
      <alignment horizontal="center"/>
    </xf>
    <xf numFmtId="4" fontId="13" fillId="0" borderId="73" xfId="0" applyNumberFormat="1" applyFont="1" applyBorder="1" applyAlignment="1">
      <alignment horizontal="right"/>
    </xf>
    <xf numFmtId="0" fontId="13" fillId="0" borderId="73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/>
    </xf>
    <xf numFmtId="49" fontId="13" fillId="0" borderId="75" xfId="0" applyNumberFormat="1" applyFont="1" applyBorder="1" applyAlignment="1">
      <alignment horizontal="center"/>
    </xf>
    <xf numFmtId="4" fontId="13" fillId="0" borderId="75" xfId="0" applyNumberFormat="1" applyFont="1" applyBorder="1" applyAlignment="1">
      <alignment horizontal="right"/>
    </xf>
    <xf numFmtId="2" fontId="13" fillId="0" borderId="75" xfId="0" applyNumberFormat="1" applyFont="1" applyBorder="1" applyAlignment="1">
      <alignment horizontal="right"/>
    </xf>
    <xf numFmtId="0" fontId="13" fillId="0" borderId="76" xfId="0" applyNumberFormat="1" applyFont="1" applyBorder="1" applyAlignment="1">
      <alignment horizontal="center" vertical="center"/>
    </xf>
    <xf numFmtId="0" fontId="13" fillId="0" borderId="77" xfId="0" applyNumberFormat="1" applyFont="1" applyBorder="1" applyAlignment="1">
      <alignment horizontal="right"/>
    </xf>
    <xf numFmtId="4" fontId="13" fillId="0" borderId="77" xfId="0" applyNumberFormat="1" applyFont="1" applyBorder="1" applyAlignment="1">
      <alignment horizontal="right"/>
    </xf>
    <xf numFmtId="0" fontId="13" fillId="0" borderId="78" xfId="0" applyNumberFormat="1" applyFont="1" applyBorder="1" applyAlignment="1">
      <alignment horizontal="center"/>
    </xf>
    <xf numFmtId="0" fontId="13" fillId="0" borderId="72" xfId="0" applyNumberFormat="1" applyFont="1" applyBorder="1" applyAlignment="1">
      <alignment horizontal="left"/>
    </xf>
    <xf numFmtId="49" fontId="13" fillId="0" borderId="79" xfId="0" applyNumberFormat="1" applyFont="1" applyBorder="1" applyAlignment="1">
      <alignment horizontal="center"/>
    </xf>
    <xf numFmtId="49" fontId="13" fillId="0" borderId="77" xfId="0" applyNumberFormat="1" applyFont="1" applyBorder="1" applyAlignment="1">
      <alignment horizontal="center"/>
    </xf>
    <xf numFmtId="0" fontId="13" fillId="0" borderId="77" xfId="0" applyNumberFormat="1" applyFont="1" applyBorder="1" applyAlignment="1">
      <alignment horizontal="center"/>
    </xf>
    <xf numFmtId="0" fontId="13" fillId="0" borderId="77" xfId="0" applyNumberFormat="1" applyFont="1" applyBorder="1" applyAlignment="1">
      <alignment horizontal="center" vertical="center"/>
    </xf>
    <xf numFmtId="0" fontId="13" fillId="0" borderId="67" xfId="0" applyNumberFormat="1" applyFont="1" applyBorder="1" applyAlignment="1">
      <alignment horizontal="left"/>
    </xf>
    <xf numFmtId="49" fontId="13" fillId="0" borderId="80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right"/>
    </xf>
    <xf numFmtId="2" fontId="13" fillId="0" borderId="30" xfId="0" applyNumberFormat="1" applyFont="1" applyBorder="1" applyAlignment="1">
      <alignment horizontal="right"/>
    </xf>
    <xf numFmtId="2" fontId="13" fillId="0" borderId="30" xfId="0" applyNumberFormat="1" applyFont="1" applyBorder="1" applyAlignment="1">
      <alignment horizontal="center"/>
    </xf>
    <xf numFmtId="0" fontId="13" fillId="0" borderId="81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2" fontId="13" fillId="0" borderId="14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right"/>
    </xf>
    <xf numFmtId="2" fontId="13" fillId="0" borderId="77" xfId="0" applyNumberFormat="1" applyFont="1" applyBorder="1" applyAlignment="1">
      <alignment horizontal="right"/>
    </xf>
    <xf numFmtId="2" fontId="13" fillId="0" borderId="77" xfId="0" applyNumberFormat="1" applyFont="1" applyBorder="1" applyAlignment="1">
      <alignment horizontal="center"/>
    </xf>
    <xf numFmtId="0" fontId="13" fillId="0" borderId="68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top"/>
    </xf>
    <xf numFmtId="49" fontId="13" fillId="0" borderId="6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73"/>
  <sheetViews>
    <sheetView tabSelected="1" view="pageBreakPreview" zoomScale="120" zoomScaleSheetLayoutView="120" zoomScalePageLayoutView="0" workbookViewId="0" topLeftCell="AC30">
      <selection activeCell="A1" sqref="A1:FJ35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1.00390625" style="1" customWidth="1"/>
    <col min="55" max="62" width="0.8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31" t="s">
        <v>51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</row>
    <row r="2" spans="1:166" ht="15" customHeight="1">
      <c r="A2" s="131" t="s">
        <v>52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</row>
    <row r="3" spans="1:166" ht="15" customHeight="1">
      <c r="A3" s="131" t="s">
        <v>53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31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30" t="s">
        <v>211</v>
      </c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</row>
    <row r="6" spans="147:166" ht="15" customHeight="1">
      <c r="EQ6" s="2" t="s">
        <v>1</v>
      </c>
      <c r="ET6" s="136" t="s">
        <v>21</v>
      </c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8"/>
    </row>
    <row r="7" spans="60:166" ht="15" customHeight="1">
      <c r="BH7" s="2" t="s">
        <v>2</v>
      </c>
      <c r="BJ7" s="140" t="s">
        <v>324</v>
      </c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1">
        <v>201</v>
      </c>
      <c r="CF7" s="141"/>
      <c r="CG7" s="141"/>
      <c r="CH7" s="141"/>
      <c r="CI7" s="141"/>
      <c r="CJ7" s="142">
        <v>6</v>
      </c>
      <c r="CK7" s="142"/>
      <c r="CM7" s="1" t="s">
        <v>3</v>
      </c>
      <c r="EQ7" s="2" t="s">
        <v>0</v>
      </c>
      <c r="ET7" s="143" t="s">
        <v>325</v>
      </c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5"/>
    </row>
    <row r="8" spans="1:166" ht="46.5" customHeight="1">
      <c r="A8" s="155" t="s">
        <v>50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1"/>
      <c r="BD8" s="11"/>
      <c r="BE8" s="11"/>
      <c r="BF8" s="11"/>
      <c r="BG8" s="11"/>
      <c r="BH8" s="11"/>
      <c r="BI8" s="11"/>
      <c r="BJ8" s="11"/>
      <c r="BK8" s="154" t="s">
        <v>55</v>
      </c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Q8" s="2" t="s">
        <v>11</v>
      </c>
      <c r="ET8" s="146" t="s">
        <v>56</v>
      </c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8"/>
    </row>
    <row r="9" spans="1:166" ht="15" customHeight="1">
      <c r="A9" s="1" t="s">
        <v>4</v>
      </c>
      <c r="V9" s="142" t="s">
        <v>68</v>
      </c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G9" s="157" t="s">
        <v>47</v>
      </c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T9" s="143" t="s">
        <v>57</v>
      </c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5"/>
    </row>
    <row r="10" spans="1:166" ht="15" customHeight="1">
      <c r="A10" s="1" t="s">
        <v>48</v>
      </c>
      <c r="P10" s="157" t="s">
        <v>208</v>
      </c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G10" s="149" t="s">
        <v>207</v>
      </c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5"/>
      <c r="ET10" s="143" t="s">
        <v>198</v>
      </c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5"/>
    </row>
    <row r="11" spans="16:166" ht="15" customHeight="1"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G11" s="32"/>
      <c r="EH11" s="33"/>
      <c r="EI11" s="33"/>
      <c r="EJ11" s="159"/>
      <c r="EK11" s="159"/>
      <c r="EL11" s="159"/>
      <c r="EM11" s="159"/>
      <c r="EN11" s="159"/>
      <c r="EO11" s="159"/>
      <c r="EP11" s="159"/>
      <c r="EQ11" s="159"/>
      <c r="ER11" s="159"/>
      <c r="ES11" s="160"/>
      <c r="ET11" s="143" t="s">
        <v>43</v>
      </c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5"/>
    </row>
    <row r="12" spans="1:166" ht="21.75" customHeight="1" thickBot="1">
      <c r="A12" s="1" t="s">
        <v>5</v>
      </c>
      <c r="EQ12" s="2" t="s">
        <v>6</v>
      </c>
      <c r="ET12" s="151">
        <v>383</v>
      </c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3"/>
    </row>
    <row r="13" ht="6" customHeight="1" hidden="1"/>
    <row r="14" spans="1:166" ht="14.25" customHeight="1">
      <c r="A14" s="131" t="s">
        <v>12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</row>
    <row r="15" ht="9" customHeight="1"/>
    <row r="16" spans="1:166" ht="11.25" customHeight="1">
      <c r="A16" s="132" t="s">
        <v>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 t="s">
        <v>15</v>
      </c>
      <c r="AO16" s="132"/>
      <c r="AP16" s="132"/>
      <c r="AQ16" s="132"/>
      <c r="AR16" s="132"/>
      <c r="AS16" s="132"/>
      <c r="AT16" s="112" t="s">
        <v>44</v>
      </c>
      <c r="AU16" s="113"/>
      <c r="AV16" s="113"/>
      <c r="AW16" s="113"/>
      <c r="AX16" s="113"/>
      <c r="AY16" s="113"/>
      <c r="AZ16" s="113"/>
      <c r="BA16" s="113"/>
      <c r="BB16" s="114"/>
      <c r="BC16" s="12"/>
      <c r="BD16" s="12"/>
      <c r="BE16" s="12"/>
      <c r="BF16" s="12"/>
      <c r="BG16" s="12"/>
      <c r="BH16" s="12"/>
      <c r="BI16" s="12"/>
      <c r="BJ16" s="12" t="s">
        <v>45</v>
      </c>
      <c r="BK16" s="112" t="s">
        <v>49</v>
      </c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4"/>
      <c r="CF16" s="135" t="s">
        <v>16</v>
      </c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4"/>
      <c r="ET16" s="132" t="s">
        <v>20</v>
      </c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</row>
    <row r="17" spans="1:166" ht="57.7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15"/>
      <c r="AU17" s="116"/>
      <c r="AV17" s="116"/>
      <c r="AW17" s="116"/>
      <c r="AX17" s="116"/>
      <c r="AY17" s="116"/>
      <c r="AZ17" s="116"/>
      <c r="BA17" s="116"/>
      <c r="BB17" s="117"/>
      <c r="BC17" s="12"/>
      <c r="BD17" s="12"/>
      <c r="BE17" s="12"/>
      <c r="BF17" s="12"/>
      <c r="BG17" s="12"/>
      <c r="BH17" s="12"/>
      <c r="BI17" s="12"/>
      <c r="BJ17" s="12"/>
      <c r="BK17" s="115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33" t="s">
        <v>46</v>
      </c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4"/>
      <c r="CW17" s="135" t="s">
        <v>17</v>
      </c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4"/>
      <c r="DN17" s="135" t="s">
        <v>18</v>
      </c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4"/>
      <c r="EE17" s="135" t="s">
        <v>19</v>
      </c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4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</row>
    <row r="18" spans="1:166" ht="12" thickBot="1">
      <c r="A18" s="161">
        <v>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3"/>
      <c r="AN18" s="123">
        <v>2</v>
      </c>
      <c r="AO18" s="124"/>
      <c r="AP18" s="124"/>
      <c r="AQ18" s="124"/>
      <c r="AR18" s="124"/>
      <c r="AS18" s="125"/>
      <c r="AT18" s="123">
        <v>3</v>
      </c>
      <c r="AU18" s="124"/>
      <c r="AV18" s="124"/>
      <c r="AW18" s="124"/>
      <c r="AX18" s="124"/>
      <c r="AY18" s="124"/>
      <c r="AZ18" s="124"/>
      <c r="BA18" s="124"/>
      <c r="BB18" s="125"/>
      <c r="BC18" s="13"/>
      <c r="BD18" s="13"/>
      <c r="BE18" s="13"/>
      <c r="BF18" s="13"/>
      <c r="BG18" s="13"/>
      <c r="BH18" s="13"/>
      <c r="BI18" s="13"/>
      <c r="BJ18" s="13">
        <v>4</v>
      </c>
      <c r="BK18" s="123">
        <v>4</v>
      </c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5"/>
      <c r="CF18" s="123">
        <v>5</v>
      </c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5"/>
      <c r="CW18" s="123">
        <v>6</v>
      </c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5"/>
      <c r="DN18" s="123">
        <v>7</v>
      </c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5"/>
      <c r="EE18" s="123">
        <v>8</v>
      </c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5"/>
      <c r="ET18" s="164">
        <v>9</v>
      </c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</row>
    <row r="19" spans="1:166" ht="15" customHeight="1" thickBot="1">
      <c r="A19" s="165" t="s">
        <v>13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7" t="s">
        <v>22</v>
      </c>
      <c r="AO19" s="168"/>
      <c r="AP19" s="168"/>
      <c r="AQ19" s="168"/>
      <c r="AR19" s="168"/>
      <c r="AS19" s="168"/>
      <c r="AT19" s="169" t="s">
        <v>42</v>
      </c>
      <c r="AU19" s="170"/>
      <c r="AV19" s="170"/>
      <c r="AW19" s="170"/>
      <c r="AX19" s="170"/>
      <c r="AY19" s="170"/>
      <c r="AZ19" s="170"/>
      <c r="BA19" s="170"/>
      <c r="BB19" s="171"/>
      <c r="BC19" s="17"/>
      <c r="BD19" s="17"/>
      <c r="BE19" s="17"/>
      <c r="BF19" s="17"/>
      <c r="BG19" s="17"/>
      <c r="BH19" s="17"/>
      <c r="BI19" s="17"/>
      <c r="BJ19" s="17">
        <f>-CF19</f>
        <v>-87929476.98</v>
      </c>
      <c r="BK19" s="126">
        <f>SUM(BK20:CE32)</f>
        <v>220343800</v>
      </c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8"/>
      <c r="CF19" s="72">
        <f>SUM(CF20:CV32)</f>
        <v>87929476.98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 t="s">
        <v>43</v>
      </c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 t="s">
        <v>43</v>
      </c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aca="true" t="shared" si="0" ref="EE19:EE30">SUM(CF19)</f>
        <v>87929476.98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8">
        <f aca="true" t="shared" si="1" ref="ET19:ET32">SUM(BK19-EE19)</f>
        <v>132414323.02</v>
      </c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9"/>
    </row>
    <row r="20" spans="1:166" ht="43.5" customHeight="1" thickBot="1">
      <c r="A20" s="172" t="s">
        <v>109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4"/>
      <c r="AN20" s="129" t="s">
        <v>22</v>
      </c>
      <c r="AO20" s="130"/>
      <c r="AP20" s="130"/>
      <c r="AQ20" s="130"/>
      <c r="AR20" s="130"/>
      <c r="AS20" s="130"/>
      <c r="AT20" s="69" t="s">
        <v>108</v>
      </c>
      <c r="AU20" s="70"/>
      <c r="AV20" s="70"/>
      <c r="AW20" s="70"/>
      <c r="AX20" s="70"/>
      <c r="AY20" s="70"/>
      <c r="AZ20" s="70"/>
      <c r="BA20" s="70"/>
      <c r="BB20" s="71"/>
      <c r="BC20" s="18"/>
      <c r="BD20" s="18"/>
      <c r="BE20" s="18"/>
      <c r="BF20" s="18"/>
      <c r="BG20" s="18"/>
      <c r="BH20" s="18"/>
      <c r="BI20" s="18"/>
      <c r="BJ20" s="19" t="s">
        <v>43</v>
      </c>
      <c r="BK20" s="75">
        <v>2810.36</v>
      </c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7"/>
      <c r="CF20" s="65">
        <f>2810.36+1022.46</f>
        <v>3832.82</v>
      </c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 t="s">
        <v>43</v>
      </c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 t="s">
        <v>43</v>
      </c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72">
        <f t="shared" si="0"/>
        <v>3832.82</v>
      </c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8">
        <f t="shared" si="1"/>
        <v>-1022.46</v>
      </c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9"/>
    </row>
    <row r="21" spans="1:166" ht="43.5" customHeight="1" thickBot="1">
      <c r="A21" s="93" t="s">
        <v>296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5"/>
      <c r="AN21" s="66" t="s">
        <v>22</v>
      </c>
      <c r="AO21" s="67"/>
      <c r="AP21" s="67"/>
      <c r="AQ21" s="67"/>
      <c r="AR21" s="67"/>
      <c r="AS21" s="68"/>
      <c r="AT21" s="69" t="s">
        <v>295</v>
      </c>
      <c r="AU21" s="70"/>
      <c r="AV21" s="70"/>
      <c r="AW21" s="70"/>
      <c r="AX21" s="70"/>
      <c r="AY21" s="70"/>
      <c r="AZ21" s="70"/>
      <c r="BA21" s="70"/>
      <c r="BB21" s="71"/>
      <c r="BC21" s="18"/>
      <c r="BD21" s="18"/>
      <c r="BE21" s="18"/>
      <c r="BF21" s="18"/>
      <c r="BG21" s="18"/>
      <c r="BH21" s="18"/>
      <c r="BI21" s="18"/>
      <c r="BJ21" s="20" t="s">
        <v>43</v>
      </c>
      <c r="BK21" s="75">
        <v>3318100</v>
      </c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7"/>
      <c r="CF21" s="65">
        <v>0</v>
      </c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 t="s">
        <v>43</v>
      </c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 t="s">
        <v>43</v>
      </c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72">
        <f>SUM(CF21)</f>
        <v>0</v>
      </c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8">
        <f t="shared" si="1"/>
        <v>3318100</v>
      </c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9"/>
    </row>
    <row r="22" spans="1:166" ht="49.5" customHeight="1" thickBot="1">
      <c r="A22" s="93" t="s">
        <v>63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5"/>
      <c r="AN22" s="73" t="s">
        <v>22</v>
      </c>
      <c r="AO22" s="74"/>
      <c r="AP22" s="74"/>
      <c r="AQ22" s="74"/>
      <c r="AR22" s="74"/>
      <c r="AS22" s="74"/>
      <c r="AT22" s="69" t="s">
        <v>62</v>
      </c>
      <c r="AU22" s="70"/>
      <c r="AV22" s="70"/>
      <c r="AW22" s="70"/>
      <c r="AX22" s="70"/>
      <c r="AY22" s="70"/>
      <c r="AZ22" s="70"/>
      <c r="BA22" s="70"/>
      <c r="BB22" s="71"/>
      <c r="BC22" s="18"/>
      <c r="BD22" s="18"/>
      <c r="BE22" s="18"/>
      <c r="BF22" s="18"/>
      <c r="BG22" s="18"/>
      <c r="BH22" s="18"/>
      <c r="BI22" s="18"/>
      <c r="BJ22" s="20" t="s">
        <v>43</v>
      </c>
      <c r="BK22" s="75">
        <v>12606300</v>
      </c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7"/>
      <c r="CF22" s="65">
        <v>8464634.35</v>
      </c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 t="s">
        <v>43</v>
      </c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 t="s">
        <v>43</v>
      </c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72">
        <f t="shared" si="0"/>
        <v>8464634.35</v>
      </c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8">
        <f t="shared" si="1"/>
        <v>4141665.6500000004</v>
      </c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9"/>
    </row>
    <row r="23" spans="1:166" ht="72" customHeight="1" thickBot="1">
      <c r="A23" s="93" t="s">
        <v>204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5"/>
      <c r="AN23" s="73" t="s">
        <v>22</v>
      </c>
      <c r="AO23" s="74"/>
      <c r="AP23" s="74"/>
      <c r="AQ23" s="74"/>
      <c r="AR23" s="74"/>
      <c r="AS23" s="74"/>
      <c r="AT23" s="69" t="s">
        <v>203</v>
      </c>
      <c r="AU23" s="70"/>
      <c r="AV23" s="70"/>
      <c r="AW23" s="70"/>
      <c r="AX23" s="70"/>
      <c r="AY23" s="70"/>
      <c r="AZ23" s="70"/>
      <c r="BA23" s="70"/>
      <c r="BB23" s="71"/>
      <c r="BC23" s="18"/>
      <c r="BD23" s="18"/>
      <c r="BE23" s="18"/>
      <c r="BF23" s="18"/>
      <c r="BG23" s="18"/>
      <c r="BH23" s="18"/>
      <c r="BI23" s="18"/>
      <c r="BJ23" s="20" t="s">
        <v>43</v>
      </c>
      <c r="BK23" s="75">
        <v>1111900</v>
      </c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7"/>
      <c r="CF23" s="65">
        <v>1111878.61</v>
      </c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 t="s">
        <v>43</v>
      </c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 t="s">
        <v>43</v>
      </c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72">
        <f>SUM(CF23)</f>
        <v>1111878.61</v>
      </c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8">
        <f>SUM(BK23-EE23)</f>
        <v>21.389999999897555</v>
      </c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9"/>
    </row>
    <row r="24" spans="1:166" ht="70.5" customHeight="1" thickBot="1">
      <c r="A24" s="93" t="s">
        <v>64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5"/>
      <c r="AN24" s="73" t="s">
        <v>22</v>
      </c>
      <c r="AO24" s="74"/>
      <c r="AP24" s="74"/>
      <c r="AQ24" s="74"/>
      <c r="AR24" s="74"/>
      <c r="AS24" s="74"/>
      <c r="AT24" s="69" t="s">
        <v>65</v>
      </c>
      <c r="AU24" s="70"/>
      <c r="AV24" s="70"/>
      <c r="AW24" s="70"/>
      <c r="AX24" s="70"/>
      <c r="AY24" s="70"/>
      <c r="AZ24" s="70"/>
      <c r="BA24" s="70"/>
      <c r="BB24" s="71"/>
      <c r="BC24" s="18"/>
      <c r="BD24" s="18"/>
      <c r="BE24" s="18"/>
      <c r="BF24" s="18"/>
      <c r="BG24" s="18"/>
      <c r="BH24" s="18"/>
      <c r="BI24" s="18"/>
      <c r="BJ24" s="20" t="s">
        <v>43</v>
      </c>
      <c r="BK24" s="75">
        <v>13700</v>
      </c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7"/>
      <c r="CF24" s="65">
        <v>0</v>
      </c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 t="s">
        <v>43</v>
      </c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 t="s">
        <v>43</v>
      </c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78">
        <f t="shared" si="0"/>
        <v>0</v>
      </c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>
        <f t="shared" si="1"/>
        <v>13700</v>
      </c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9"/>
    </row>
    <row r="25" spans="1:166" ht="57" customHeight="1" thickBot="1">
      <c r="A25" s="93" t="s">
        <v>60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5"/>
      <c r="AN25" s="121" t="s">
        <v>22</v>
      </c>
      <c r="AO25" s="122"/>
      <c r="AP25" s="122"/>
      <c r="AQ25" s="122"/>
      <c r="AR25" s="122"/>
      <c r="AS25" s="122"/>
      <c r="AT25" s="69" t="s">
        <v>58</v>
      </c>
      <c r="AU25" s="70"/>
      <c r="AV25" s="70"/>
      <c r="AW25" s="70"/>
      <c r="AX25" s="70"/>
      <c r="AY25" s="70"/>
      <c r="AZ25" s="70"/>
      <c r="BA25" s="70"/>
      <c r="BB25" s="71"/>
      <c r="BC25" s="18"/>
      <c r="BD25" s="18"/>
      <c r="BE25" s="18"/>
      <c r="BF25" s="18"/>
      <c r="BG25" s="18"/>
      <c r="BH25" s="18"/>
      <c r="BI25" s="18"/>
      <c r="BJ25" s="20" t="s">
        <v>43</v>
      </c>
      <c r="BK25" s="75">
        <v>337300</v>
      </c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7"/>
      <c r="CF25" s="65">
        <v>107711.73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 t="s">
        <v>43</v>
      </c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 t="s">
        <v>43</v>
      </c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175">
        <f t="shared" si="0"/>
        <v>107711.73</v>
      </c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78">
        <f t="shared" si="1"/>
        <v>229588.27000000002</v>
      </c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9"/>
    </row>
    <row r="26" spans="1:166" ht="45.75" customHeight="1" thickBot="1">
      <c r="A26" s="93" t="s">
        <v>61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5"/>
      <c r="AN26" s="121" t="s">
        <v>22</v>
      </c>
      <c r="AO26" s="122"/>
      <c r="AP26" s="122"/>
      <c r="AQ26" s="122"/>
      <c r="AR26" s="122"/>
      <c r="AS26" s="122"/>
      <c r="AT26" s="69" t="s">
        <v>59</v>
      </c>
      <c r="AU26" s="70"/>
      <c r="AV26" s="70"/>
      <c r="AW26" s="70"/>
      <c r="AX26" s="70"/>
      <c r="AY26" s="70"/>
      <c r="AZ26" s="70"/>
      <c r="BA26" s="70"/>
      <c r="BB26" s="71"/>
      <c r="BC26" s="18"/>
      <c r="BD26" s="18"/>
      <c r="BE26" s="18"/>
      <c r="BF26" s="18"/>
      <c r="BG26" s="18"/>
      <c r="BH26" s="18"/>
      <c r="BI26" s="18"/>
      <c r="BJ26" s="20" t="s">
        <v>43</v>
      </c>
      <c r="BK26" s="75">
        <f>8060900-99700</f>
        <v>7961200</v>
      </c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7"/>
      <c r="CF26" s="65">
        <v>6182890.74</v>
      </c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 t="s">
        <v>43</v>
      </c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 t="s">
        <v>43</v>
      </c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72">
        <f t="shared" si="0"/>
        <v>6182890.74</v>
      </c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8">
        <f t="shared" si="1"/>
        <v>1778309.2599999998</v>
      </c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9"/>
    </row>
    <row r="27" spans="1:166" ht="45.75" customHeight="1" thickBot="1">
      <c r="A27" s="93" t="s">
        <v>120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5"/>
      <c r="AN27" s="66" t="s">
        <v>22</v>
      </c>
      <c r="AO27" s="67"/>
      <c r="AP27" s="67"/>
      <c r="AQ27" s="67"/>
      <c r="AR27" s="67"/>
      <c r="AS27" s="68"/>
      <c r="AT27" s="69" t="s">
        <v>112</v>
      </c>
      <c r="AU27" s="70"/>
      <c r="AV27" s="70"/>
      <c r="AW27" s="70"/>
      <c r="AX27" s="70"/>
      <c r="AY27" s="70"/>
      <c r="AZ27" s="70"/>
      <c r="BA27" s="70"/>
      <c r="BB27" s="71"/>
      <c r="BC27" s="18"/>
      <c r="BD27" s="18"/>
      <c r="BE27" s="18"/>
      <c r="BF27" s="18"/>
      <c r="BG27" s="18"/>
      <c r="BH27" s="18"/>
      <c r="BI27" s="18"/>
      <c r="BJ27" s="20" t="s">
        <v>43</v>
      </c>
      <c r="BK27" s="75">
        <f>165892000-57200</f>
        <v>165834800</v>
      </c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7"/>
      <c r="CF27" s="65">
        <v>62640092.92</v>
      </c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 t="s">
        <v>43</v>
      </c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 t="s">
        <v>43</v>
      </c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72">
        <f t="shared" si="0"/>
        <v>62640092.92</v>
      </c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8">
        <f>SUM(BK27-EE27)</f>
        <v>103194707.08</v>
      </c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9"/>
    </row>
    <row r="28" spans="1:166" ht="82.5" customHeight="1" thickBot="1">
      <c r="A28" s="93" t="s">
        <v>66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5"/>
      <c r="AN28" s="66" t="s">
        <v>22</v>
      </c>
      <c r="AO28" s="67"/>
      <c r="AP28" s="67"/>
      <c r="AQ28" s="67"/>
      <c r="AR28" s="67"/>
      <c r="AS28" s="68"/>
      <c r="AT28" s="69" t="s">
        <v>67</v>
      </c>
      <c r="AU28" s="70"/>
      <c r="AV28" s="70"/>
      <c r="AW28" s="70"/>
      <c r="AX28" s="70"/>
      <c r="AY28" s="70"/>
      <c r="AZ28" s="70"/>
      <c r="BA28" s="70"/>
      <c r="BB28" s="71"/>
      <c r="BC28" s="18"/>
      <c r="BD28" s="18"/>
      <c r="BE28" s="18"/>
      <c r="BF28" s="18"/>
      <c r="BG28" s="18"/>
      <c r="BH28" s="18"/>
      <c r="BI28" s="18"/>
      <c r="BJ28" s="20" t="s">
        <v>43</v>
      </c>
      <c r="BK28" s="75">
        <v>265400</v>
      </c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7"/>
      <c r="CF28" s="65">
        <v>45161.08</v>
      </c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 t="s">
        <v>43</v>
      </c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 t="s">
        <v>43</v>
      </c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72">
        <f t="shared" si="0"/>
        <v>45161.08</v>
      </c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8">
        <f>SUM(BK28-EE28)</f>
        <v>220238.91999999998</v>
      </c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9"/>
    </row>
    <row r="29" spans="1:166" ht="82.5" customHeight="1" thickBot="1">
      <c r="A29" s="93" t="s">
        <v>201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5"/>
      <c r="AN29" s="66" t="s">
        <v>22</v>
      </c>
      <c r="AO29" s="67"/>
      <c r="AP29" s="67"/>
      <c r="AQ29" s="67"/>
      <c r="AR29" s="67"/>
      <c r="AS29" s="68"/>
      <c r="AT29" s="69" t="s">
        <v>202</v>
      </c>
      <c r="AU29" s="70"/>
      <c r="AV29" s="70"/>
      <c r="AW29" s="70"/>
      <c r="AX29" s="70"/>
      <c r="AY29" s="70"/>
      <c r="AZ29" s="70"/>
      <c r="BA29" s="70"/>
      <c r="BB29" s="71"/>
      <c r="BC29" s="18"/>
      <c r="BD29" s="18"/>
      <c r="BE29" s="18"/>
      <c r="BF29" s="18"/>
      <c r="BG29" s="18"/>
      <c r="BH29" s="18"/>
      <c r="BI29" s="18"/>
      <c r="BJ29" s="20" t="s">
        <v>43</v>
      </c>
      <c r="BK29" s="75">
        <v>8252300</v>
      </c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7"/>
      <c r="CF29" s="65">
        <v>2420663.64</v>
      </c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 t="s">
        <v>43</v>
      </c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 t="s">
        <v>43</v>
      </c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72">
        <f>SUM(CF29)</f>
        <v>2420663.64</v>
      </c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8">
        <f>SUM(BK29-EE29)</f>
        <v>5831636.359999999</v>
      </c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9"/>
    </row>
    <row r="30" spans="1:166" ht="103.5" customHeight="1" thickBot="1">
      <c r="A30" s="93" t="s">
        <v>169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5"/>
      <c r="AN30" s="66" t="s">
        <v>22</v>
      </c>
      <c r="AO30" s="67"/>
      <c r="AP30" s="67"/>
      <c r="AQ30" s="67"/>
      <c r="AR30" s="67"/>
      <c r="AS30" s="68"/>
      <c r="AT30" s="69" t="s">
        <v>168</v>
      </c>
      <c r="AU30" s="70"/>
      <c r="AV30" s="70"/>
      <c r="AW30" s="70"/>
      <c r="AX30" s="70"/>
      <c r="AY30" s="70"/>
      <c r="AZ30" s="70"/>
      <c r="BA30" s="70"/>
      <c r="BB30" s="71"/>
      <c r="BC30" s="18"/>
      <c r="BD30" s="18"/>
      <c r="BE30" s="18"/>
      <c r="BF30" s="18"/>
      <c r="BG30" s="18"/>
      <c r="BH30" s="18"/>
      <c r="BI30" s="18"/>
      <c r="BJ30" s="20" t="s">
        <v>43</v>
      </c>
      <c r="BK30" s="75">
        <v>19777800</v>
      </c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7"/>
      <c r="CF30" s="65">
        <v>6620312.45</v>
      </c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 t="s">
        <v>43</v>
      </c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 t="s">
        <v>43</v>
      </c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72">
        <f t="shared" si="0"/>
        <v>6620312.45</v>
      </c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8">
        <f>SUM(BK30-EE30)</f>
        <v>13157487.55</v>
      </c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9"/>
    </row>
    <row r="31" spans="1:166" ht="72.75" customHeight="1" thickBot="1">
      <c r="A31" s="93" t="s">
        <v>210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  <c r="AN31" s="66" t="s">
        <v>22</v>
      </c>
      <c r="AO31" s="67"/>
      <c r="AP31" s="67"/>
      <c r="AQ31" s="67"/>
      <c r="AR31" s="67"/>
      <c r="AS31" s="68"/>
      <c r="AT31" s="69" t="s">
        <v>209</v>
      </c>
      <c r="AU31" s="70"/>
      <c r="AV31" s="70"/>
      <c r="AW31" s="70"/>
      <c r="AX31" s="70"/>
      <c r="AY31" s="70"/>
      <c r="AZ31" s="70"/>
      <c r="BA31" s="70"/>
      <c r="BB31" s="71"/>
      <c r="BC31" s="18"/>
      <c r="BD31" s="18"/>
      <c r="BE31" s="18"/>
      <c r="BF31" s="18"/>
      <c r="BG31" s="18"/>
      <c r="BH31" s="18"/>
      <c r="BI31" s="18"/>
      <c r="BJ31" s="20" t="s">
        <v>43</v>
      </c>
      <c r="BK31" s="75">
        <v>865000</v>
      </c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7"/>
      <c r="CF31" s="65">
        <v>335109</v>
      </c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 t="s">
        <v>43</v>
      </c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 t="s">
        <v>43</v>
      </c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72">
        <f>SUM(CF31)</f>
        <v>335109</v>
      </c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8">
        <f>SUM(BK31-EE31)</f>
        <v>529891</v>
      </c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9"/>
    </row>
    <row r="32" spans="1:166" ht="51.75" customHeight="1">
      <c r="A32" s="93" t="s">
        <v>111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66" t="s">
        <v>22</v>
      </c>
      <c r="AO32" s="67"/>
      <c r="AP32" s="67"/>
      <c r="AQ32" s="67"/>
      <c r="AR32" s="67"/>
      <c r="AS32" s="68"/>
      <c r="AT32" s="69" t="s">
        <v>110</v>
      </c>
      <c r="AU32" s="70"/>
      <c r="AV32" s="70"/>
      <c r="AW32" s="70"/>
      <c r="AX32" s="70"/>
      <c r="AY32" s="70"/>
      <c r="AZ32" s="70"/>
      <c r="BA32" s="70"/>
      <c r="BB32" s="71"/>
      <c r="BC32" s="18"/>
      <c r="BD32" s="18"/>
      <c r="BE32" s="18"/>
      <c r="BF32" s="18"/>
      <c r="BG32" s="18"/>
      <c r="BH32" s="18"/>
      <c r="BI32" s="18"/>
      <c r="BJ32" s="20" t="s">
        <v>43</v>
      </c>
      <c r="BK32" s="75">
        <v>-2810.36</v>
      </c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7"/>
      <c r="CF32" s="65">
        <f>SUM(BK32)</f>
        <v>-2810.36</v>
      </c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 t="s">
        <v>43</v>
      </c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 t="s">
        <v>43</v>
      </c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>
        <f>SUM(CF32)</f>
        <v>-2810.36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78">
        <f t="shared" si="1"/>
        <v>0</v>
      </c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9"/>
    </row>
    <row r="33" spans="1:166" ht="15" customHeight="1">
      <c r="A33" s="108" t="s">
        <v>43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9"/>
      <c r="AN33" s="73" t="s">
        <v>43</v>
      </c>
      <c r="AO33" s="74"/>
      <c r="AP33" s="74"/>
      <c r="AQ33" s="74"/>
      <c r="AR33" s="74"/>
      <c r="AS33" s="74"/>
      <c r="AT33" s="69" t="s">
        <v>43</v>
      </c>
      <c r="AU33" s="70"/>
      <c r="AV33" s="70"/>
      <c r="AW33" s="70"/>
      <c r="AX33" s="70"/>
      <c r="AY33" s="70"/>
      <c r="AZ33" s="70"/>
      <c r="BA33" s="70"/>
      <c r="BB33" s="71"/>
      <c r="BC33" s="18"/>
      <c r="BD33" s="18"/>
      <c r="BE33" s="18"/>
      <c r="BF33" s="18"/>
      <c r="BG33" s="18"/>
      <c r="BH33" s="18"/>
      <c r="BI33" s="18"/>
      <c r="BJ33" s="20" t="s">
        <v>43</v>
      </c>
      <c r="BK33" s="176" t="s">
        <v>43</v>
      </c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8"/>
      <c r="CF33" s="80" t="s">
        <v>43</v>
      </c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 t="s">
        <v>43</v>
      </c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 t="s">
        <v>43</v>
      </c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 t="s">
        <v>43</v>
      </c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 t="s">
        <v>43</v>
      </c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4"/>
    </row>
    <row r="34" spans="1:166" ht="15" customHeight="1">
      <c r="A34" s="108" t="s">
        <v>43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9"/>
      <c r="AN34" s="73" t="s">
        <v>43</v>
      </c>
      <c r="AO34" s="74"/>
      <c r="AP34" s="74"/>
      <c r="AQ34" s="74"/>
      <c r="AR34" s="74"/>
      <c r="AS34" s="74"/>
      <c r="AT34" s="69" t="s">
        <v>43</v>
      </c>
      <c r="AU34" s="70"/>
      <c r="AV34" s="70"/>
      <c r="AW34" s="70"/>
      <c r="AX34" s="70"/>
      <c r="AY34" s="70"/>
      <c r="AZ34" s="70"/>
      <c r="BA34" s="70"/>
      <c r="BB34" s="71"/>
      <c r="BC34" s="18"/>
      <c r="BD34" s="18"/>
      <c r="BE34" s="18"/>
      <c r="BF34" s="18"/>
      <c r="BG34" s="18"/>
      <c r="BH34" s="18"/>
      <c r="BI34" s="18"/>
      <c r="BJ34" s="20" t="s">
        <v>43</v>
      </c>
      <c r="BK34" s="176" t="s">
        <v>43</v>
      </c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8"/>
      <c r="CF34" s="80" t="s">
        <v>43</v>
      </c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 t="s">
        <v>43</v>
      </c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 t="s">
        <v>43</v>
      </c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 t="s">
        <v>43</v>
      </c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 t="s">
        <v>43</v>
      </c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4"/>
    </row>
    <row r="35" spans="1:166" ht="15" customHeight="1">
      <c r="A35" s="108" t="s">
        <v>43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9"/>
      <c r="AN35" s="73" t="s">
        <v>43</v>
      </c>
      <c r="AO35" s="74"/>
      <c r="AP35" s="74"/>
      <c r="AQ35" s="74"/>
      <c r="AR35" s="74"/>
      <c r="AS35" s="74"/>
      <c r="AT35" s="69" t="s">
        <v>43</v>
      </c>
      <c r="AU35" s="70"/>
      <c r="AV35" s="70"/>
      <c r="AW35" s="70"/>
      <c r="AX35" s="70"/>
      <c r="AY35" s="70"/>
      <c r="AZ35" s="70"/>
      <c r="BA35" s="70"/>
      <c r="BB35" s="71"/>
      <c r="BC35" s="18"/>
      <c r="BD35" s="18"/>
      <c r="BE35" s="18"/>
      <c r="BF35" s="18"/>
      <c r="BG35" s="18"/>
      <c r="BH35" s="18"/>
      <c r="BI35" s="18"/>
      <c r="BJ35" s="20" t="s">
        <v>43</v>
      </c>
      <c r="BK35" s="176" t="s">
        <v>43</v>
      </c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8"/>
      <c r="CF35" s="80" t="s">
        <v>43</v>
      </c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 t="s">
        <v>43</v>
      </c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 t="s">
        <v>43</v>
      </c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 t="s">
        <v>43</v>
      </c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 t="s">
        <v>43</v>
      </c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4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2:166" ht="1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J46" s="2" t="s">
        <v>69</v>
      </c>
    </row>
    <row r="47" spans="1:166" ht="15" customHeight="1">
      <c r="A47" s="99" t="s">
        <v>70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</row>
    <row r="48" spans="1:166" ht="15" customHeight="1">
      <c r="A48" s="100" t="s">
        <v>7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1"/>
      <c r="AK48" s="111" t="s">
        <v>15</v>
      </c>
      <c r="AL48" s="100"/>
      <c r="AM48" s="100"/>
      <c r="AN48" s="100"/>
      <c r="AO48" s="100"/>
      <c r="AP48" s="101"/>
      <c r="AQ48" s="112" t="s">
        <v>71</v>
      </c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4"/>
      <c r="BC48" s="111" t="s">
        <v>72</v>
      </c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1"/>
      <c r="BU48" s="111" t="s">
        <v>73</v>
      </c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1"/>
      <c r="CH48" s="85" t="s">
        <v>16</v>
      </c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7"/>
      <c r="EK48" s="85" t="s">
        <v>74</v>
      </c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</row>
    <row r="49" spans="1:166" ht="69.7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3"/>
      <c r="AK49" s="104"/>
      <c r="AL49" s="102"/>
      <c r="AM49" s="102"/>
      <c r="AN49" s="102"/>
      <c r="AO49" s="102"/>
      <c r="AP49" s="103"/>
      <c r="AQ49" s="115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7"/>
      <c r="BC49" s="104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3"/>
      <c r="BU49" s="104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3"/>
      <c r="CH49" s="133" t="s">
        <v>75</v>
      </c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4"/>
      <c r="CX49" s="85" t="s">
        <v>17</v>
      </c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7"/>
      <c r="DK49" s="85" t="s">
        <v>18</v>
      </c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7"/>
      <c r="DX49" s="85" t="s">
        <v>19</v>
      </c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7"/>
      <c r="EK49" s="104" t="s">
        <v>76</v>
      </c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3"/>
      <c r="EX49" s="104" t="s">
        <v>77</v>
      </c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</row>
    <row r="50" spans="1:166" ht="15" customHeight="1" thickBot="1">
      <c r="A50" s="182">
        <v>1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3"/>
      <c r="AK50" s="106">
        <v>2</v>
      </c>
      <c r="AL50" s="107"/>
      <c r="AM50" s="107"/>
      <c r="AN50" s="107"/>
      <c r="AO50" s="107"/>
      <c r="AP50" s="120"/>
      <c r="AQ50" s="106">
        <v>3</v>
      </c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20"/>
      <c r="BC50" s="106">
        <v>4</v>
      </c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20"/>
      <c r="BU50" s="106">
        <v>5</v>
      </c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20"/>
      <c r="CH50" s="106">
        <v>6</v>
      </c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20"/>
      <c r="CX50" s="106">
        <v>7</v>
      </c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20"/>
      <c r="DK50" s="106">
        <v>8</v>
      </c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20"/>
      <c r="DX50" s="106">
        <v>9</v>
      </c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20"/>
      <c r="EK50" s="106">
        <v>10</v>
      </c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6">
        <v>11</v>
      </c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</row>
    <row r="51" spans="1:166" ht="15" customHeight="1" thickBot="1">
      <c r="A51" s="181" t="s">
        <v>78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79" t="s">
        <v>79</v>
      </c>
      <c r="AL51" s="180"/>
      <c r="AM51" s="180"/>
      <c r="AN51" s="180"/>
      <c r="AO51" s="180"/>
      <c r="AP51" s="180"/>
      <c r="AQ51" s="53" t="s">
        <v>33</v>
      </c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>
        <f>SUM(BC53+BC58+BC116+BC57+BC54+BC55+BC69+BC56+BC68+BC62+BC65+BC66+BC75+BC67+BC78+BC82+BC83+BC87+BC91+BC94+BC97+BC72+BC110+BC124+BC100+BC101+BC104+BC107+BC113+BC119+BC120+BC121+BC125+BC129+BC130)</f>
        <v>223547800</v>
      </c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>
        <f>SUM(BC51)</f>
        <v>223547800</v>
      </c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>
        <f>SUM(CH53+CH58+CH57+CH62+CH65+CH66+CH75+CH78+CH54+CH69+CH55+CH56+CH110+CH82+CH68+CH67+CH72+CH124+CH83+CH116+CH87+CH91+CH94+CH97+CH100+CH101+CH104+CH107+CH113+CH119+CH120+CH121+CH125+CH129+CH130)</f>
        <v>87412002.75999998</v>
      </c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 t="s">
        <v>43</v>
      </c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 t="s">
        <v>43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>
        <f>SUM(CH51)</f>
        <v>87412002.75999998</v>
      </c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>
        <f>SUM(EK53+EK58+EK62+EK65+EK66+EK75+EK78+EK82+EK69+EK83+EK87+EK91+EK94+EK97+EK100+EK72+EK101+EK104+EK107+EK113+EK119+EK120+EK121+EK125+EK110+EK129+EK130)</f>
        <v>0</v>
      </c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>
        <f>SUM(BU51-DX51)</f>
        <v>136135797.24</v>
      </c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92"/>
    </row>
    <row r="52" spans="1:166" ht="15" customHeight="1" thickBot="1">
      <c r="A52" s="110" t="s">
        <v>14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8"/>
      <c r="AL52" s="119"/>
      <c r="AM52" s="119"/>
      <c r="AN52" s="119"/>
      <c r="AO52" s="119"/>
      <c r="AP52" s="119"/>
      <c r="AQ52" s="46" t="s">
        <v>33</v>
      </c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 t="s">
        <v>43</v>
      </c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53" t="s">
        <v>43</v>
      </c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46" t="s">
        <v>43</v>
      </c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 t="s">
        <v>43</v>
      </c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 t="s">
        <v>43</v>
      </c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53" t="s">
        <v>43</v>
      </c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46" t="s">
        <v>43</v>
      </c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53" t="s">
        <v>43</v>
      </c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92"/>
    </row>
    <row r="53" spans="1:166" ht="25.5" customHeight="1" thickBot="1">
      <c r="A53" s="54" t="s">
        <v>298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40" t="s">
        <v>106</v>
      </c>
      <c r="AL53" s="41"/>
      <c r="AM53" s="41"/>
      <c r="AN53" s="41"/>
      <c r="AO53" s="41"/>
      <c r="AP53" s="42"/>
      <c r="AQ53" s="44" t="s">
        <v>216</v>
      </c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3">
        <v>17200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4">
        <f>SUM(BC53)</f>
        <v>17200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3">
        <v>4445</v>
      </c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 t="s">
        <v>43</v>
      </c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 t="s">
        <v>43</v>
      </c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4">
        <f>SUM(CH53)</f>
        <v>4445</v>
      </c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3">
        <v>0</v>
      </c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4">
        <f>SUM(BU53-DX53)</f>
        <v>12755</v>
      </c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5"/>
    </row>
    <row r="54" spans="1:166" ht="41.25" customHeight="1" thickBot="1">
      <c r="A54" s="54" t="s">
        <v>297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40" t="s">
        <v>80</v>
      </c>
      <c r="AL54" s="41"/>
      <c r="AM54" s="41"/>
      <c r="AN54" s="41"/>
      <c r="AO54" s="41"/>
      <c r="AP54" s="42"/>
      <c r="AQ54" s="44" t="s">
        <v>215</v>
      </c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3">
        <v>5600</v>
      </c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4">
        <f>SUM(BC54)</f>
        <v>5600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3">
        <v>0</v>
      </c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 t="s">
        <v>43</v>
      </c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 t="s">
        <v>43</v>
      </c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4">
        <f>SUM(CH54)</f>
        <v>0</v>
      </c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3">
        <v>0</v>
      </c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4">
        <f>SUM(BU54-DX54)</f>
        <v>5600</v>
      </c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5"/>
    </row>
    <row r="55" spans="1:166" ht="35.25" customHeight="1" thickBot="1">
      <c r="A55" s="54" t="s">
        <v>297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40" t="s">
        <v>310</v>
      </c>
      <c r="AL55" s="41"/>
      <c r="AM55" s="41"/>
      <c r="AN55" s="41"/>
      <c r="AO55" s="41"/>
      <c r="AP55" s="42"/>
      <c r="AQ55" s="44" t="s">
        <v>217</v>
      </c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3">
        <v>3800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4">
        <f>SUM(BC55)</f>
        <v>3800</v>
      </c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3">
        <v>0</v>
      </c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 t="s">
        <v>43</v>
      </c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 t="s">
        <v>43</v>
      </c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4">
        <f>SUM(CH55)</f>
        <v>0</v>
      </c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3">
        <v>0</v>
      </c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4">
        <f>SUM(BU55-DX55)</f>
        <v>3800</v>
      </c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5"/>
    </row>
    <row r="56" spans="1:166" ht="43.5" customHeight="1">
      <c r="A56" s="54" t="s">
        <v>297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40" t="s">
        <v>113</v>
      </c>
      <c r="AL56" s="41"/>
      <c r="AM56" s="41"/>
      <c r="AN56" s="41"/>
      <c r="AO56" s="41"/>
      <c r="AP56" s="42"/>
      <c r="AQ56" s="44" t="s">
        <v>218</v>
      </c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3">
        <v>1800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4">
        <f>SUM(BC56)</f>
        <v>1800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3">
        <v>0</v>
      </c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 t="s">
        <v>43</v>
      </c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 t="s">
        <v>43</v>
      </c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4">
        <f>SUM(CH56)</f>
        <v>0</v>
      </c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3">
        <v>0</v>
      </c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4">
        <f>SUM(BU56-DX56)</f>
        <v>1800</v>
      </c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5"/>
    </row>
    <row r="57" spans="1:166" ht="39" customHeight="1" thickBot="1">
      <c r="A57" s="54" t="s">
        <v>299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40" t="s">
        <v>81</v>
      </c>
      <c r="AL57" s="41"/>
      <c r="AM57" s="41"/>
      <c r="AN57" s="41"/>
      <c r="AO57" s="41"/>
      <c r="AP57" s="42"/>
      <c r="AQ57" s="184" t="s">
        <v>219</v>
      </c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37">
        <f>303100+18685</f>
        <v>321785</v>
      </c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>
        <f>SUM(BC57)</f>
        <v>321785</v>
      </c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>
        <f>18000+48000</f>
        <v>66000</v>
      </c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 t="s">
        <v>43</v>
      </c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 t="s">
        <v>43</v>
      </c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>
        <f>CH57</f>
        <v>66000</v>
      </c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>
        <v>0</v>
      </c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>
        <f>SUM(BU57-DX57)</f>
        <v>255785</v>
      </c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</row>
    <row r="58" spans="1:166" ht="15" customHeight="1" thickBo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8" t="s">
        <v>107</v>
      </c>
      <c r="AL58" s="119"/>
      <c r="AM58" s="119"/>
      <c r="AN58" s="119"/>
      <c r="AO58" s="119"/>
      <c r="AP58" s="119"/>
      <c r="AQ58" s="43" t="s">
        <v>220</v>
      </c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>
        <f>SUM(BC59:BT61)</f>
        <v>6044800</v>
      </c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4">
        <f>SUM(BU59:CG61)</f>
        <v>6044800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3">
        <f>SUM(CH59:CW61)</f>
        <v>5111079.460000001</v>
      </c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 t="s">
        <v>43</v>
      </c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 t="s">
        <v>43</v>
      </c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4">
        <f>SUM(DX59:EJ61)</f>
        <v>5111079.460000001</v>
      </c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3">
        <f>SUM(EK59:EW61)</f>
        <v>0</v>
      </c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4">
        <f>SUM(EX59:FJ61)</f>
        <v>933720.5399999995</v>
      </c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5"/>
    </row>
    <row r="59" spans="1:166" ht="40.5" customHeight="1" thickBot="1">
      <c r="A59" s="60" t="s">
        <v>297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1"/>
      <c r="AK59" s="40" t="s">
        <v>82</v>
      </c>
      <c r="AL59" s="41"/>
      <c r="AM59" s="41"/>
      <c r="AN59" s="41"/>
      <c r="AO59" s="41"/>
      <c r="AP59" s="42"/>
      <c r="AQ59" s="46" t="s">
        <v>221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>
        <v>5300</v>
      </c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53">
        <f>SUM(BC59)</f>
        <v>5300</v>
      </c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46">
        <f>76.54+112.08</f>
        <v>188.62</v>
      </c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 t="s">
        <v>43</v>
      </c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 t="s">
        <v>43</v>
      </c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53">
        <f>SUM(CH59:DW59)</f>
        <v>188.62</v>
      </c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46">
        <v>0</v>
      </c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53">
        <f>SUM(BC59-DX59)</f>
        <v>5111.38</v>
      </c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92"/>
    </row>
    <row r="60" spans="1:166" ht="36" customHeight="1" thickBot="1">
      <c r="A60" s="56" t="s">
        <v>300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7"/>
      <c r="AK60" s="40" t="s">
        <v>83</v>
      </c>
      <c r="AL60" s="41"/>
      <c r="AM60" s="41"/>
      <c r="AN60" s="41"/>
      <c r="AO60" s="41"/>
      <c r="AP60" s="42"/>
      <c r="AQ60" s="46" t="s">
        <v>222</v>
      </c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90"/>
      <c r="BC60" s="88">
        <v>550000</v>
      </c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90"/>
      <c r="BU60" s="81">
        <f>SUM(BC60)</f>
        <v>550000</v>
      </c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91"/>
      <c r="CH60" s="88">
        <f>7890.4+11554.34</f>
        <v>19444.739999999998</v>
      </c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90"/>
      <c r="CX60" s="88" t="s">
        <v>43</v>
      </c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90"/>
      <c r="DK60" s="88" t="s">
        <v>43</v>
      </c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90"/>
      <c r="DX60" s="81">
        <f>SUM(CH60:DW60)</f>
        <v>19444.739999999998</v>
      </c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91"/>
      <c r="EK60" s="88">
        <v>0</v>
      </c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90"/>
      <c r="EX60" s="81">
        <f>SUM(BC60-DX60)</f>
        <v>530555.26</v>
      </c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3"/>
    </row>
    <row r="61" spans="1:166" ht="36.75" customHeight="1" thickBot="1">
      <c r="A61" s="60" t="s">
        <v>299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40" t="s">
        <v>84</v>
      </c>
      <c r="AL61" s="41"/>
      <c r="AM61" s="41"/>
      <c r="AN61" s="41"/>
      <c r="AO61" s="41"/>
      <c r="AP61" s="42"/>
      <c r="AQ61" s="46" t="s">
        <v>223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>
        <v>5489500</v>
      </c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53">
        <f>SUM(BC61)</f>
        <v>5489500</v>
      </c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46">
        <f>825559.86+4265886.24</f>
        <v>5091446.100000001</v>
      </c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 t="s">
        <v>43</v>
      </c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 t="s">
        <v>43</v>
      </c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53">
        <f>SUM(CH61:DW61)</f>
        <v>5091446.100000001</v>
      </c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46">
        <v>0</v>
      </c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53">
        <f>SUM(BC61-DX61)</f>
        <v>398053.89999999944</v>
      </c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92"/>
    </row>
    <row r="62" spans="1:166" ht="15" customHeight="1" thickBo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/>
      <c r="AK62" s="40" t="s">
        <v>206</v>
      </c>
      <c r="AL62" s="41"/>
      <c r="AM62" s="41"/>
      <c r="AN62" s="41"/>
      <c r="AO62" s="41"/>
      <c r="AP62" s="42"/>
      <c r="AQ62" s="43" t="s">
        <v>229</v>
      </c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>
        <f>SUM(BC63:BT64)</f>
        <v>1219000</v>
      </c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4">
        <f>SUM(BU63:CG64)</f>
        <v>1219000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3">
        <f>SUM(CH63:CW64)</f>
        <v>383142.84</v>
      </c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 t="s">
        <v>43</v>
      </c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 t="s">
        <v>43</v>
      </c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4">
        <f>SUM(DX63:EJ64)</f>
        <v>383142.84</v>
      </c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3">
        <f>SUM(EK64:EW64)</f>
        <v>0</v>
      </c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4">
        <f>SUM(BC62-DX62)</f>
        <v>835857.1599999999</v>
      </c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5"/>
    </row>
    <row r="63" spans="1:166" ht="37.5" customHeight="1" thickBot="1">
      <c r="A63" s="60" t="s">
        <v>297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1"/>
      <c r="AK63" s="40" t="s">
        <v>85</v>
      </c>
      <c r="AL63" s="41"/>
      <c r="AM63" s="41"/>
      <c r="AN63" s="41"/>
      <c r="AO63" s="41"/>
      <c r="AP63" s="42"/>
      <c r="AQ63" s="46" t="s">
        <v>224</v>
      </c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>
        <v>9600</v>
      </c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53">
        <f aca="true" t="shared" si="2" ref="BU63:BU77">SUM(BC63)</f>
        <v>9600</v>
      </c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46">
        <f>736.57+750.07+750.07+750.07</f>
        <v>2986.78</v>
      </c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 t="s">
        <v>43</v>
      </c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 t="s">
        <v>43</v>
      </c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53">
        <f>SUM(CH63:DW63)</f>
        <v>2986.78</v>
      </c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46">
        <v>0</v>
      </c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53">
        <f aca="true" t="shared" si="3" ref="EX63:EX74">SUM(BU63-DX63)</f>
        <v>6613.219999999999</v>
      </c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92"/>
    </row>
    <row r="64" spans="1:166" ht="41.25" customHeight="1" thickBot="1">
      <c r="A64" s="56" t="s">
        <v>300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7"/>
      <c r="AK64" s="40" t="s">
        <v>86</v>
      </c>
      <c r="AL64" s="41"/>
      <c r="AM64" s="41"/>
      <c r="AN64" s="41"/>
      <c r="AO64" s="41"/>
      <c r="AP64" s="42"/>
      <c r="AQ64" s="46" t="s">
        <v>225</v>
      </c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>
        <v>1209400</v>
      </c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53">
        <f t="shared" si="2"/>
        <v>1209400</v>
      </c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46">
        <f>93469.49+95562.19+95562.19+95562.19</f>
        <v>380156.06</v>
      </c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 t="s">
        <v>43</v>
      </c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 t="s">
        <v>43</v>
      </c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53">
        <f>SUM(CH64:DW64)</f>
        <v>380156.06</v>
      </c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46">
        <v>0</v>
      </c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53">
        <f t="shared" si="3"/>
        <v>829243.94</v>
      </c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92"/>
    </row>
    <row r="65" spans="1:166" ht="70.5" customHeight="1" thickBot="1">
      <c r="A65" s="54" t="s">
        <v>306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185">
        <v>213</v>
      </c>
      <c r="AL65" s="41"/>
      <c r="AM65" s="41"/>
      <c r="AN65" s="41"/>
      <c r="AO65" s="41"/>
      <c r="AP65" s="42"/>
      <c r="AQ65" s="50" t="s">
        <v>226</v>
      </c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2"/>
      <c r="BC65" s="47">
        <v>955300</v>
      </c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9"/>
      <c r="BU65" s="50">
        <f t="shared" si="2"/>
        <v>955300</v>
      </c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2"/>
      <c r="CH65" s="47">
        <f>28594.61+73277.62+107711.25+122533.74</f>
        <v>332117.22</v>
      </c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9"/>
      <c r="CX65" s="47" t="s">
        <v>43</v>
      </c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9"/>
      <c r="DK65" s="47" t="s">
        <v>43</v>
      </c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9"/>
      <c r="DX65" s="50">
        <f>SUM(CH65)</f>
        <v>332117.22</v>
      </c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2"/>
      <c r="EK65" s="47">
        <v>0</v>
      </c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9"/>
      <c r="EX65" s="50">
        <f t="shared" si="3"/>
        <v>623182.78</v>
      </c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105"/>
    </row>
    <row r="66" spans="1:166" ht="73.5" customHeight="1" thickBot="1">
      <c r="A66" s="54" t="s">
        <v>307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40" t="s">
        <v>311</v>
      </c>
      <c r="AL66" s="41"/>
      <c r="AM66" s="41"/>
      <c r="AN66" s="41"/>
      <c r="AO66" s="41"/>
      <c r="AP66" s="42"/>
      <c r="AQ66" s="44" t="s">
        <v>309</v>
      </c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3">
        <v>39071800</v>
      </c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4">
        <f t="shared" si="2"/>
        <v>39071800</v>
      </c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3">
        <f>3104300+3140700+3499200+3439500</f>
        <v>13183700</v>
      </c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 t="s">
        <v>43</v>
      </c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 t="s">
        <v>43</v>
      </c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4">
        <f>SUM(CH66)</f>
        <v>13183700</v>
      </c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3">
        <v>0</v>
      </c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4">
        <f t="shared" si="3"/>
        <v>25888100</v>
      </c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5"/>
    </row>
    <row r="67" spans="1:166" ht="30" customHeight="1" thickBot="1">
      <c r="A67" s="54" t="s">
        <v>305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40" t="s">
        <v>116</v>
      </c>
      <c r="AL67" s="41"/>
      <c r="AM67" s="41"/>
      <c r="AN67" s="41"/>
      <c r="AO67" s="41"/>
      <c r="AP67" s="42"/>
      <c r="AQ67" s="44" t="s">
        <v>227</v>
      </c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3">
        <v>3318100</v>
      </c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4">
        <f>SUM(BC67)</f>
        <v>3318100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3">
        <v>0</v>
      </c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 t="s">
        <v>43</v>
      </c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 t="s">
        <v>43</v>
      </c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4">
        <f>SUM(CH67)</f>
        <v>0</v>
      </c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3">
        <v>0</v>
      </c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4">
        <f>SUM(BU67-DX67)</f>
        <v>3318100</v>
      </c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5"/>
    </row>
    <row r="68" spans="1:166" ht="34.5" customHeight="1">
      <c r="A68" s="54" t="s">
        <v>305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40" t="s">
        <v>312</v>
      </c>
      <c r="AL68" s="41"/>
      <c r="AM68" s="41"/>
      <c r="AN68" s="41"/>
      <c r="AO68" s="41"/>
      <c r="AP68" s="42"/>
      <c r="AQ68" s="44" t="s">
        <v>228</v>
      </c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3">
        <v>174700</v>
      </c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4">
        <f>SUM(BC68)</f>
        <v>174700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3">
        <v>0</v>
      </c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 t="s">
        <v>43</v>
      </c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 t="s">
        <v>43</v>
      </c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4">
        <f>SUM(CH68)</f>
        <v>0</v>
      </c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3">
        <v>0</v>
      </c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4">
        <f>SUM(BU68-DX68)</f>
        <v>174700</v>
      </c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5"/>
    </row>
    <row r="69" spans="1:166" ht="1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4"/>
      <c r="AK69" s="40" t="s">
        <v>205</v>
      </c>
      <c r="AL69" s="41"/>
      <c r="AM69" s="41"/>
      <c r="AN69" s="41"/>
      <c r="AO69" s="41"/>
      <c r="AP69" s="42"/>
      <c r="AQ69" s="37" t="s">
        <v>230</v>
      </c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>
        <f>SUM(BC70:BT71)</f>
        <v>865000</v>
      </c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>
        <f>SUM(BC69)</f>
        <v>865000</v>
      </c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>
        <f>SUM(CH70:CW71)</f>
        <v>335109</v>
      </c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 t="s">
        <v>43</v>
      </c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 t="s">
        <v>43</v>
      </c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>
        <f aca="true" t="shared" si="4" ref="DX69:DX74">CH69</f>
        <v>335109</v>
      </c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>
        <f>SUM(EK70:EW71)</f>
        <v>0</v>
      </c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>
        <f>SUM(BU69-DX69)</f>
        <v>529891</v>
      </c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</row>
    <row r="70" spans="1:166" ht="39" customHeight="1">
      <c r="A70" s="60" t="s">
        <v>297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185">
        <v>218</v>
      </c>
      <c r="AL70" s="41"/>
      <c r="AM70" s="41"/>
      <c r="AN70" s="41"/>
      <c r="AO70" s="41"/>
      <c r="AP70" s="42"/>
      <c r="AQ70" s="62" t="s">
        <v>294</v>
      </c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>
        <v>8300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f>SUM(BC70)</f>
        <v>8300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f>568.6+568.6+1436.95+645.18</f>
        <v>3219.33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 t="s">
        <v>43</v>
      </c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 t="s">
        <v>43</v>
      </c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4"/>
        <v>3219.33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>SUM(BU70-DX70)</f>
        <v>5080.67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</row>
    <row r="71" spans="1:166" ht="42.75" customHeight="1">
      <c r="A71" s="56" t="s">
        <v>300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7"/>
      <c r="AK71" s="40" t="s">
        <v>117</v>
      </c>
      <c r="AL71" s="41"/>
      <c r="AM71" s="41"/>
      <c r="AN71" s="41"/>
      <c r="AO71" s="41"/>
      <c r="AP71" s="42"/>
      <c r="AQ71" s="62" t="s">
        <v>308</v>
      </c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>
        <v>856700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f>SUM(BC71)</f>
        <v>856700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f>58618.21+58618.21+148139.49+66513.76</f>
        <v>331889.67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 t="s">
        <v>43</v>
      </c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 t="s">
        <v>43</v>
      </c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4"/>
        <v>331889.67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>SUM(BU71-DX71)</f>
        <v>524810.3300000001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</row>
    <row r="72" spans="1:166" ht="1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4"/>
      <c r="AK72" s="40" t="s">
        <v>313</v>
      </c>
      <c r="AL72" s="41"/>
      <c r="AM72" s="41"/>
      <c r="AN72" s="41"/>
      <c r="AO72" s="41"/>
      <c r="AP72" s="42"/>
      <c r="AQ72" s="37" t="s">
        <v>231</v>
      </c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>
        <f>SUM(BC73:BT74)</f>
        <v>1111900</v>
      </c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>
        <f t="shared" si="2"/>
        <v>1111900</v>
      </c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>
        <f>SUM(CH73:CW74)</f>
        <v>1111878.61</v>
      </c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 t="s">
        <v>43</v>
      </c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 t="s">
        <v>43</v>
      </c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>
        <f t="shared" si="4"/>
        <v>1111878.61</v>
      </c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>
        <f>SUM(EK73:EW74)</f>
        <v>0</v>
      </c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>
        <f t="shared" si="3"/>
        <v>21.389999999897555</v>
      </c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</row>
    <row r="73" spans="1:166" ht="37.5" customHeight="1">
      <c r="A73" s="60" t="s">
        <v>297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40" t="s">
        <v>118</v>
      </c>
      <c r="AL73" s="41"/>
      <c r="AM73" s="41"/>
      <c r="AN73" s="41"/>
      <c r="AO73" s="41"/>
      <c r="AP73" s="42"/>
      <c r="AQ73" s="62" t="s">
        <v>232</v>
      </c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>
        <v>10700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f t="shared" si="2"/>
        <v>10700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f>8161.23+2280.34+240.04</f>
        <v>10681.61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 t="s">
        <v>43</v>
      </c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 t="s">
        <v>43</v>
      </c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4"/>
        <v>10681.61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3"/>
        <v>18.389999999999418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</row>
    <row r="74" spans="1:166" ht="36" customHeight="1">
      <c r="A74" s="56" t="s">
        <v>300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7"/>
      <c r="AK74" s="40" t="s">
        <v>119</v>
      </c>
      <c r="AL74" s="41"/>
      <c r="AM74" s="41"/>
      <c r="AN74" s="41"/>
      <c r="AO74" s="41"/>
      <c r="AP74" s="42"/>
      <c r="AQ74" s="62" t="s">
        <v>233</v>
      </c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>
        <v>1101200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f t="shared" si="2"/>
        <v>1101200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f>841364+235087+24746</f>
        <v>1101197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 t="s">
        <v>43</v>
      </c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 t="s">
        <v>43</v>
      </c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4"/>
        <v>1101197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3"/>
        <v>3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</row>
    <row r="75" spans="1:166" ht="1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40" t="s">
        <v>114</v>
      </c>
      <c r="AL75" s="41"/>
      <c r="AM75" s="41"/>
      <c r="AN75" s="41"/>
      <c r="AO75" s="41"/>
      <c r="AP75" s="42"/>
      <c r="AQ75" s="37" t="s">
        <v>236</v>
      </c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>
        <f>SUM(BC76:BT77)</f>
        <v>12606300</v>
      </c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>
        <f t="shared" si="2"/>
        <v>12606300</v>
      </c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>
        <f>SUM(CH76:CW77)</f>
        <v>8346890.069999999</v>
      </c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 t="s">
        <v>43</v>
      </c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 t="s">
        <v>43</v>
      </c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>
        <f aca="true" t="shared" si="5" ref="DX75:DX81">CH75</f>
        <v>8346890.069999999</v>
      </c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>
        <f>SUM(EK76:EW77)</f>
        <v>0</v>
      </c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>
        <f>BU75-DX75</f>
        <v>4259409.930000001</v>
      </c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</row>
    <row r="76" spans="1:166" ht="34.5" customHeight="1">
      <c r="A76" s="60" t="s">
        <v>297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40" t="s">
        <v>121</v>
      </c>
      <c r="AL76" s="41"/>
      <c r="AM76" s="41"/>
      <c r="AN76" s="41"/>
      <c r="AO76" s="41"/>
      <c r="AP76" s="42"/>
      <c r="AQ76" s="62" t="s">
        <v>234</v>
      </c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>
        <v>185000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f t="shared" si="2"/>
        <v>185000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98">
        <f>39292.47+29781.25+22215.7</f>
        <v>91289.42</v>
      </c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62" t="s">
        <v>43</v>
      </c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 t="s">
        <v>43</v>
      </c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5"/>
        <v>91289.42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>BC76-DX76</f>
        <v>93710.58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</row>
    <row r="77" spans="1:166" ht="38.25" customHeight="1">
      <c r="A77" s="56" t="s">
        <v>300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7"/>
      <c r="AK77" s="40" t="s">
        <v>87</v>
      </c>
      <c r="AL77" s="41"/>
      <c r="AM77" s="41"/>
      <c r="AN77" s="41"/>
      <c r="AO77" s="41"/>
      <c r="AP77" s="42"/>
      <c r="AQ77" s="62" t="s">
        <v>235</v>
      </c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>
        <v>12421300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f t="shared" si="2"/>
        <v>12421300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98">
        <f>4692841.88+1774564.81+1788193.96</f>
        <v>8255600.649999999</v>
      </c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62" t="s">
        <v>43</v>
      </c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 t="s">
        <v>43</v>
      </c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5"/>
        <v>8255600.649999999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>BC77-DX77</f>
        <v>4165699.3500000006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</row>
    <row r="78" spans="1:166" ht="1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4"/>
      <c r="AK78" s="40" t="s">
        <v>170</v>
      </c>
      <c r="AL78" s="41"/>
      <c r="AM78" s="41"/>
      <c r="AN78" s="41"/>
      <c r="AO78" s="41"/>
      <c r="AP78" s="42"/>
      <c r="AQ78" s="37" t="s">
        <v>237</v>
      </c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>
        <f>SUM(BC79:BT81)</f>
        <v>22451200</v>
      </c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>
        <f>SUM(BU79:CG81)</f>
        <v>22451200</v>
      </c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>
        <f>SUM(CH79:CW81)</f>
        <v>6662863.840000001</v>
      </c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 t="s">
        <v>43</v>
      </c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 t="s">
        <v>43</v>
      </c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>
        <f t="shared" si="5"/>
        <v>6662863.840000001</v>
      </c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>
        <f>SUM(EK79:EW81)</f>
        <v>0</v>
      </c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>
        <f aca="true" t="shared" si="6" ref="EX78:EX125">SUM(BU78-DX78)</f>
        <v>15788336.16</v>
      </c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</row>
    <row r="79" spans="1:166" ht="32.25" customHeight="1">
      <c r="A79" s="60" t="s">
        <v>297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40" t="s">
        <v>314</v>
      </c>
      <c r="AL79" s="41"/>
      <c r="AM79" s="41"/>
      <c r="AN79" s="41"/>
      <c r="AO79" s="41"/>
      <c r="AP79" s="42"/>
      <c r="AQ79" s="62" t="s">
        <v>238</v>
      </c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>
        <v>209800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f>SUM(BC79)</f>
        <v>209800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98">
        <f>27293.74+24222+16857.13</f>
        <v>68372.87000000001</v>
      </c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62" t="s">
        <v>43</v>
      </c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 t="s">
        <v>43</v>
      </c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5"/>
        <v>68372.87000000001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6"/>
        <v>141427.13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</row>
    <row r="80" spans="1:166" ht="39.75" customHeight="1">
      <c r="A80" s="56" t="s">
        <v>300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7"/>
      <c r="AK80" s="40" t="s">
        <v>88</v>
      </c>
      <c r="AL80" s="41"/>
      <c r="AM80" s="41"/>
      <c r="AN80" s="41"/>
      <c r="AO80" s="41"/>
      <c r="AP80" s="42"/>
      <c r="AQ80" s="62" t="s">
        <v>239</v>
      </c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>
        <v>17841400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f>SUM(BC80)</f>
        <v>17841400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98">
        <f>1374495+1412961.13+1409854.6+1348057.4</f>
        <v>5545368.130000001</v>
      </c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62" t="s">
        <v>43</v>
      </c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 t="s">
        <v>43</v>
      </c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5"/>
        <v>5545368.130000001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6"/>
        <v>12296031.87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</row>
    <row r="81" spans="1:166" ht="43.5" customHeight="1">
      <c r="A81" s="60" t="s">
        <v>299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40" t="s">
        <v>115</v>
      </c>
      <c r="AL81" s="41"/>
      <c r="AM81" s="41"/>
      <c r="AN81" s="41"/>
      <c r="AO81" s="41"/>
      <c r="AP81" s="42"/>
      <c r="AQ81" s="62" t="s">
        <v>240</v>
      </c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>
        <v>4400000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f>SUM(BC81)</f>
        <v>4400000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98">
        <f>327805+360101.54+361216.3</f>
        <v>1049122.84</v>
      </c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62" t="s">
        <v>43</v>
      </c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 t="s">
        <v>43</v>
      </c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5"/>
        <v>1049122.84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6"/>
        <v>3350877.16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</row>
    <row r="82" spans="1:166" ht="34.5" customHeight="1">
      <c r="A82" s="54" t="s">
        <v>299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40" t="s">
        <v>89</v>
      </c>
      <c r="AL82" s="41"/>
      <c r="AM82" s="41"/>
      <c r="AN82" s="41"/>
      <c r="AO82" s="41"/>
      <c r="AP82" s="42"/>
      <c r="AQ82" s="37" t="s">
        <v>241</v>
      </c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>
        <f>758100-57200</f>
        <v>700900</v>
      </c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>
        <f>SUM(BC82)</f>
        <v>700900</v>
      </c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>
        <f>11123.51+28788.63+33150.28+39774.11</f>
        <v>112836.53</v>
      </c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 t="s">
        <v>43</v>
      </c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 t="s">
        <v>43</v>
      </c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>
        <f aca="true" t="shared" si="7" ref="DX82:DX90">CH82</f>
        <v>112836.53</v>
      </c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>
        <v>0</v>
      </c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>
        <f t="shared" si="6"/>
        <v>588063.47</v>
      </c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</row>
    <row r="83" spans="1:166" ht="1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4"/>
      <c r="AK83" s="40" t="s">
        <v>315</v>
      </c>
      <c r="AL83" s="41"/>
      <c r="AM83" s="41"/>
      <c r="AN83" s="41"/>
      <c r="AO83" s="41"/>
      <c r="AP83" s="42"/>
      <c r="AQ83" s="37" t="s">
        <v>242</v>
      </c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>
        <f>SUM(BC84:BT86)</f>
        <v>337300</v>
      </c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>
        <f>SUM(BU84:CG86)</f>
        <v>337300</v>
      </c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>
        <f>SUM(CH84:CW86)</f>
        <v>104851.92000000001</v>
      </c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 t="s">
        <v>43</v>
      </c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 t="s">
        <v>43</v>
      </c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>
        <f t="shared" si="7"/>
        <v>104851.92000000001</v>
      </c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>
        <f>SUM(EK84:EW86)</f>
        <v>0</v>
      </c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>
        <f t="shared" si="6"/>
        <v>232448.08</v>
      </c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</row>
    <row r="84" spans="1:166" ht="37.5" customHeight="1">
      <c r="A84" s="60" t="s">
        <v>297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40" t="s">
        <v>90</v>
      </c>
      <c r="AL84" s="41"/>
      <c r="AM84" s="41"/>
      <c r="AN84" s="41"/>
      <c r="AO84" s="41"/>
      <c r="AP84" s="42"/>
      <c r="AQ84" s="62" t="s">
        <v>243</v>
      </c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>
        <v>4700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f>SUM(BC84)</f>
        <v>4700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f>309.56+151.58+422.78+219.32</f>
        <v>1103.24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 t="s">
        <v>43</v>
      </c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 t="s">
        <v>43</v>
      </c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7"/>
        <v>1103.24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6"/>
        <v>3596.76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</row>
    <row r="85" spans="1:166" ht="39" customHeight="1">
      <c r="A85" s="56" t="s">
        <v>300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7"/>
      <c r="AK85" s="40" t="s">
        <v>91</v>
      </c>
      <c r="AL85" s="41"/>
      <c r="AM85" s="41"/>
      <c r="AN85" s="41"/>
      <c r="AO85" s="41"/>
      <c r="AP85" s="42"/>
      <c r="AQ85" s="62" t="s">
        <v>244</v>
      </c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>
        <v>298600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f>SUM(BC85)</f>
        <v>298600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f>36414.33+23688.42+20623.79+17196.12</f>
        <v>97922.66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 t="s">
        <v>43</v>
      </c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 t="s">
        <v>43</v>
      </c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7"/>
        <v>97922.66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6"/>
        <v>200677.34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</row>
    <row r="86" spans="1:166" ht="39" customHeight="1">
      <c r="A86" s="60" t="s">
        <v>299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40" t="s">
        <v>92</v>
      </c>
      <c r="AL86" s="41"/>
      <c r="AM86" s="41"/>
      <c r="AN86" s="41"/>
      <c r="AO86" s="41"/>
      <c r="AP86" s="42"/>
      <c r="AQ86" s="62" t="s">
        <v>245</v>
      </c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>
        <v>34000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f>SUM(BC86)</f>
        <v>34000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f>1330.67+1060+1300.6+2134.75</f>
        <v>5826.02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 t="s">
        <v>43</v>
      </c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 t="s">
        <v>43</v>
      </c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7"/>
        <v>5826.02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6"/>
        <v>28173.98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</row>
    <row r="87" spans="1:166" ht="15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4"/>
      <c r="AK87" s="40" t="s">
        <v>93</v>
      </c>
      <c r="AL87" s="41"/>
      <c r="AM87" s="41"/>
      <c r="AN87" s="41"/>
      <c r="AO87" s="41"/>
      <c r="AP87" s="42"/>
      <c r="AQ87" s="37" t="s">
        <v>246</v>
      </c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>
        <f>SUM(BC88:BT90)</f>
        <v>8265400</v>
      </c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>
        <f>SUM(BU88:CG90)</f>
        <v>8265400</v>
      </c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>
        <f>SUM(CH88:CW90)</f>
        <v>2702388.8400000003</v>
      </c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 t="s">
        <v>43</v>
      </c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 t="s">
        <v>43</v>
      </c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>
        <f t="shared" si="7"/>
        <v>2702388.8400000003</v>
      </c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>
        <f>SUM(EK88:EW90)</f>
        <v>0</v>
      </c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>
        <f t="shared" si="6"/>
        <v>5563011.16</v>
      </c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</row>
    <row r="88" spans="1:166" ht="35.25" customHeight="1">
      <c r="A88" s="60" t="s">
        <v>297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40" t="s">
        <v>94</v>
      </c>
      <c r="AL88" s="41"/>
      <c r="AM88" s="41"/>
      <c r="AN88" s="41"/>
      <c r="AO88" s="41"/>
      <c r="AP88" s="42"/>
      <c r="AQ88" s="62" t="s">
        <v>247</v>
      </c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>
        <v>81000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f aca="true" t="shared" si="8" ref="BU88:BU130">SUM(BC88)</f>
        <v>81000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98">
        <f>4554.98+4925.59+10278.93+6472.74</f>
        <v>26232.239999999998</v>
      </c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62" t="s">
        <v>43</v>
      </c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 t="s">
        <v>43</v>
      </c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7"/>
        <v>26232.239999999998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6"/>
        <v>54767.76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</row>
    <row r="89" spans="1:166" ht="39.75" customHeight="1">
      <c r="A89" s="56" t="s">
        <v>300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7"/>
      <c r="AK89" s="40" t="s">
        <v>316</v>
      </c>
      <c r="AL89" s="41"/>
      <c r="AM89" s="41"/>
      <c r="AN89" s="41"/>
      <c r="AO89" s="41"/>
      <c r="AP89" s="42"/>
      <c r="AQ89" s="62" t="s">
        <v>248</v>
      </c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>
        <v>6084400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f t="shared" si="8"/>
        <v>6084400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98">
        <f>518272.76+108305.46+1047320.17+506298.39</f>
        <v>2180196.7800000003</v>
      </c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62" t="s">
        <v>43</v>
      </c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 t="s">
        <v>43</v>
      </c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7"/>
        <v>2180196.7800000003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6"/>
        <v>3904203.2199999997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</row>
    <row r="90" spans="1:166" ht="34.5" customHeight="1">
      <c r="A90" s="60" t="s">
        <v>299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40" t="s">
        <v>95</v>
      </c>
      <c r="AL90" s="41"/>
      <c r="AM90" s="41"/>
      <c r="AN90" s="41"/>
      <c r="AO90" s="41"/>
      <c r="AP90" s="42"/>
      <c r="AQ90" s="62" t="s">
        <v>249</v>
      </c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>
        <v>2100000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f t="shared" si="8"/>
        <v>2100000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98">
        <f>15337.42+148400+183822.4+148400</f>
        <v>495959.82</v>
      </c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62" t="s">
        <v>43</v>
      </c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 t="s">
        <v>43</v>
      </c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7"/>
        <v>495959.82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6"/>
        <v>1604040.18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</row>
    <row r="91" spans="1:166" ht="1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4"/>
      <c r="AK91" s="40" t="s">
        <v>96</v>
      </c>
      <c r="AL91" s="41"/>
      <c r="AM91" s="41"/>
      <c r="AN91" s="41"/>
      <c r="AO91" s="41"/>
      <c r="AP91" s="42"/>
      <c r="AQ91" s="37" t="s">
        <v>250</v>
      </c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>
        <f>SUM(BC92:BT93)</f>
        <v>44438800</v>
      </c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>
        <f t="shared" si="8"/>
        <v>44438800</v>
      </c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>
        <f>SUM(CH92:CW93)</f>
        <v>17980436.05</v>
      </c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 t="s">
        <v>43</v>
      </c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 t="s">
        <v>43</v>
      </c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>
        <f aca="true" t="shared" si="9" ref="DX91:DX96">CH91</f>
        <v>17980436.05</v>
      </c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>
        <f>SUM(EK92:EW93)</f>
        <v>0</v>
      </c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>
        <f t="shared" si="6"/>
        <v>26458363.95</v>
      </c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</row>
    <row r="92" spans="1:166" ht="33" customHeight="1">
      <c r="A92" s="60" t="s">
        <v>297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1"/>
      <c r="AK92" s="40" t="s">
        <v>97</v>
      </c>
      <c r="AL92" s="41"/>
      <c r="AM92" s="41"/>
      <c r="AN92" s="41"/>
      <c r="AO92" s="41"/>
      <c r="AP92" s="42"/>
      <c r="AQ92" s="62" t="s">
        <v>251</v>
      </c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>
        <v>443000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f t="shared" si="8"/>
        <v>443000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f>44016.19+96540.7+41559.36</f>
        <v>182116.25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 t="s">
        <v>43</v>
      </c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 t="s">
        <v>43</v>
      </c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9"/>
        <v>182116.25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6"/>
        <v>260883.75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</row>
    <row r="93" spans="1:166" ht="39" customHeight="1">
      <c r="A93" s="56" t="s">
        <v>300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7"/>
      <c r="AK93" s="40" t="s">
        <v>171</v>
      </c>
      <c r="AL93" s="41"/>
      <c r="AM93" s="41"/>
      <c r="AN93" s="41"/>
      <c r="AO93" s="41"/>
      <c r="AP93" s="42"/>
      <c r="AQ93" s="62" t="s">
        <v>252</v>
      </c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>
        <v>43995800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f t="shared" si="8"/>
        <v>43995800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f>4055983.81+9731597.65+4010738.34</f>
        <v>17798319.8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 t="s">
        <v>43</v>
      </c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 t="s">
        <v>43</v>
      </c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9"/>
        <v>17798319.8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6"/>
        <v>26197480.2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</row>
    <row r="94" spans="1:166" ht="1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4"/>
      <c r="AK94" s="40" t="s">
        <v>317</v>
      </c>
      <c r="AL94" s="41"/>
      <c r="AM94" s="41"/>
      <c r="AN94" s="41"/>
      <c r="AO94" s="41"/>
      <c r="AP94" s="42"/>
      <c r="AQ94" s="37" t="s">
        <v>253</v>
      </c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>
        <f>SUM(BC95:BT96)</f>
        <v>7961200</v>
      </c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>
        <f t="shared" si="8"/>
        <v>7961200</v>
      </c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>
        <f>SUM(CH95:CW96)</f>
        <v>6182890.739999999</v>
      </c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 t="s">
        <v>43</v>
      </c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 t="s">
        <v>43</v>
      </c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>
        <f t="shared" si="9"/>
        <v>6182890.739999999</v>
      </c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>
        <f>SUM(EK95:EW96)</f>
        <v>0</v>
      </c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>
        <f t="shared" si="6"/>
        <v>1778309.2600000007</v>
      </c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</row>
    <row r="95" spans="1:166" ht="35.25" customHeight="1">
      <c r="A95" s="60" t="s">
        <v>297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1"/>
      <c r="AK95" s="40" t="s">
        <v>98</v>
      </c>
      <c r="AL95" s="41"/>
      <c r="AM95" s="41"/>
      <c r="AN95" s="41"/>
      <c r="AO95" s="41"/>
      <c r="AP95" s="42"/>
      <c r="AQ95" s="62" t="s">
        <v>254</v>
      </c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>
        <f>85000-3700</f>
        <v>81300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f t="shared" si="8"/>
        <v>81300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f>17013.31+37566.34+14876.9</f>
        <v>69456.54999999999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 t="s">
        <v>43</v>
      </c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 t="s">
        <v>43</v>
      </c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9"/>
        <v>69456.54999999999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6"/>
        <v>11843.450000000012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</row>
    <row r="96" spans="1:166" ht="38.25" customHeight="1">
      <c r="A96" s="56" t="s">
        <v>300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7"/>
      <c r="AK96" s="40" t="s">
        <v>99</v>
      </c>
      <c r="AL96" s="41"/>
      <c r="AM96" s="41"/>
      <c r="AN96" s="41"/>
      <c r="AO96" s="41"/>
      <c r="AP96" s="42"/>
      <c r="AQ96" s="62" t="s">
        <v>255</v>
      </c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>
        <f>7975900-96000</f>
        <v>7879900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f t="shared" si="8"/>
        <v>7879900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f>1618130.02+3366543.03+1128761.14</f>
        <v>6113434.1899999995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 t="s">
        <v>43</v>
      </c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 t="s">
        <v>43</v>
      </c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9"/>
        <v>6113434.1899999995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6"/>
        <v>1766465.8100000005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</row>
    <row r="97" spans="1:166" ht="1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4"/>
      <c r="AK97" s="40" t="s">
        <v>100</v>
      </c>
      <c r="AL97" s="41"/>
      <c r="AM97" s="41"/>
      <c r="AN97" s="41"/>
      <c r="AO97" s="41"/>
      <c r="AP97" s="42"/>
      <c r="AQ97" s="37" t="s">
        <v>256</v>
      </c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>
        <f>SUM(BC98:BT99)</f>
        <v>342900</v>
      </c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>
        <f t="shared" si="8"/>
        <v>342900</v>
      </c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>
        <f>SUM(CH98:CW99)</f>
        <v>69270.11</v>
      </c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 t="s">
        <v>43</v>
      </c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 t="s">
        <v>43</v>
      </c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>
        <f aca="true" t="shared" si="10" ref="DX97:DX103">CH97</f>
        <v>69270.11</v>
      </c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>
        <f>SUM(EK98:EW99)</f>
        <v>0</v>
      </c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>
        <f t="shared" si="6"/>
        <v>273629.89</v>
      </c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</row>
    <row r="98" spans="1:166" ht="38.25" customHeight="1">
      <c r="A98" s="60" t="s">
        <v>297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1"/>
      <c r="AK98" s="40" t="s">
        <v>101</v>
      </c>
      <c r="AL98" s="41"/>
      <c r="AM98" s="41"/>
      <c r="AN98" s="41"/>
      <c r="AO98" s="41"/>
      <c r="AP98" s="42"/>
      <c r="AQ98" s="62" t="s">
        <v>257</v>
      </c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>
        <v>3300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f t="shared" si="8"/>
        <v>3300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f>153.57+153.57+307.14+51.19</f>
        <v>665.47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 t="s">
        <v>43</v>
      </c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 t="s">
        <v>43</v>
      </c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10"/>
        <v>665.47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6"/>
        <v>2634.5299999999997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</row>
    <row r="99" spans="1:166" ht="46.5" customHeight="1">
      <c r="A99" s="56" t="s">
        <v>300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7"/>
      <c r="AK99" s="40" t="s">
        <v>318</v>
      </c>
      <c r="AL99" s="41"/>
      <c r="AM99" s="41"/>
      <c r="AN99" s="41"/>
      <c r="AO99" s="41"/>
      <c r="AP99" s="42"/>
      <c r="AQ99" s="62" t="s">
        <v>258</v>
      </c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>
        <v>339600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f t="shared" si="8"/>
        <v>339600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f>15831.84+15831.84+36940.96</f>
        <v>68604.64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 t="s">
        <v>43</v>
      </c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 t="s">
        <v>43</v>
      </c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10"/>
        <v>68604.64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6"/>
        <v>270995.36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</row>
    <row r="100" spans="1:166" ht="52.5" customHeight="1">
      <c r="A100" s="38" t="s">
        <v>300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9"/>
      <c r="AK100" s="40" t="s">
        <v>172</v>
      </c>
      <c r="AL100" s="41"/>
      <c r="AM100" s="41"/>
      <c r="AN100" s="41"/>
      <c r="AO100" s="41"/>
      <c r="AP100" s="42"/>
      <c r="AQ100" s="37" t="s">
        <v>293</v>
      </c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>
        <f>19777800-13157312.17-1685690.86-175.38</f>
        <v>4934621.59</v>
      </c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>
        <f t="shared" si="8"/>
        <v>4934621.59</v>
      </c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>
        <f>1729696.5+1572290.11+1632810.36-175.38</f>
        <v>4934621.590000001</v>
      </c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 t="s">
        <v>43</v>
      </c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 t="s">
        <v>43</v>
      </c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>
        <f t="shared" si="10"/>
        <v>4934621.590000001</v>
      </c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>
        <v>0</v>
      </c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>
        <f t="shared" si="6"/>
        <v>-9.313225746154785E-10</v>
      </c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</row>
    <row r="101" spans="1:166" ht="15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4"/>
      <c r="AK101" s="40" t="s">
        <v>102</v>
      </c>
      <c r="AL101" s="41"/>
      <c r="AM101" s="41"/>
      <c r="AN101" s="41"/>
      <c r="AO101" s="41"/>
      <c r="AP101" s="42"/>
      <c r="AQ101" s="37" t="s">
        <v>259</v>
      </c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>
        <f>SUM(BC102:BT103)</f>
        <v>6111600</v>
      </c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>
        <f t="shared" si="8"/>
        <v>6111600</v>
      </c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>
        <f>SUM(CH102:CW103)</f>
        <v>1632215.21</v>
      </c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 t="s">
        <v>43</v>
      </c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 t="s">
        <v>43</v>
      </c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>
        <f t="shared" si="10"/>
        <v>1632215.21</v>
      </c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>
        <f>SUM(EK102:EW103)</f>
        <v>0</v>
      </c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>
        <f t="shared" si="6"/>
        <v>4479384.79</v>
      </c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</row>
    <row r="102" spans="1:166" ht="33" customHeight="1">
      <c r="A102" s="60" t="s">
        <v>297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1"/>
      <c r="AK102" s="40" t="s">
        <v>319</v>
      </c>
      <c r="AL102" s="41"/>
      <c r="AM102" s="41"/>
      <c r="AN102" s="41"/>
      <c r="AO102" s="41"/>
      <c r="AP102" s="42"/>
      <c r="AQ102" s="62" t="s">
        <v>260</v>
      </c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>
        <v>58700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f t="shared" si="8"/>
        <v>58700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f>38.68+6136.87+5955.74+3549.11</f>
        <v>15680.400000000001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 t="s">
        <v>43</v>
      </c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 t="s">
        <v>43</v>
      </c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10"/>
        <v>15680.400000000001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v>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6"/>
        <v>43019.6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</row>
    <row r="103" spans="1:166" ht="34.5" customHeight="1">
      <c r="A103" s="56" t="s">
        <v>300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7"/>
      <c r="AK103" s="40" t="s">
        <v>173</v>
      </c>
      <c r="AL103" s="41"/>
      <c r="AM103" s="41"/>
      <c r="AN103" s="41"/>
      <c r="AO103" s="41"/>
      <c r="AP103" s="42"/>
      <c r="AQ103" s="62" t="s">
        <v>261</v>
      </c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>
        <v>6052900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f t="shared" si="8"/>
        <v>6052900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f>415461.32+380696.67+454489.49+365887.33</f>
        <v>1616534.81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 t="s">
        <v>43</v>
      </c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 t="s">
        <v>43</v>
      </c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10"/>
        <v>1616534.81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6"/>
        <v>4436365.1899999995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</row>
    <row r="104" spans="1:166" ht="15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4"/>
      <c r="AK104" s="40" t="s">
        <v>103</v>
      </c>
      <c r="AL104" s="41"/>
      <c r="AM104" s="41"/>
      <c r="AN104" s="41"/>
      <c r="AO104" s="41"/>
      <c r="AP104" s="42"/>
      <c r="AQ104" s="37" t="s">
        <v>262</v>
      </c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>
        <f>SUM(BC105:BT106)</f>
        <v>3939600</v>
      </c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>
        <f t="shared" si="8"/>
        <v>3939600</v>
      </c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>
        <f>SUM(CH105:CW106)</f>
        <v>1471708.44</v>
      </c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 t="s">
        <v>43</v>
      </c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 t="s">
        <v>43</v>
      </c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>
        <f aca="true" t="shared" si="11" ref="DX104:DX109">CH104</f>
        <v>1471708.44</v>
      </c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>
        <f>SUM(EK105:EW106)</f>
        <v>0</v>
      </c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>
        <f t="shared" si="6"/>
        <v>2467891.56</v>
      </c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</row>
    <row r="105" spans="1:166" ht="33.75" customHeight="1">
      <c r="A105" s="60" t="s">
        <v>297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1"/>
      <c r="AK105" s="40" t="s">
        <v>174</v>
      </c>
      <c r="AL105" s="41"/>
      <c r="AM105" s="41"/>
      <c r="AN105" s="41"/>
      <c r="AO105" s="41"/>
      <c r="AP105" s="42"/>
      <c r="AQ105" s="62" t="s">
        <v>263</v>
      </c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>
        <v>37800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f t="shared" si="8"/>
        <v>37800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f>3999.31+3379+3334.96+3425.17</f>
        <v>14138.44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 t="s">
        <v>43</v>
      </c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 t="s">
        <v>43</v>
      </c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11"/>
        <v>14138.44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v>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6"/>
        <v>23661.559999999998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</row>
    <row r="106" spans="1:166" ht="39" customHeight="1">
      <c r="A106" s="56" t="s">
        <v>300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7"/>
      <c r="AK106" s="40" t="s">
        <v>122</v>
      </c>
      <c r="AL106" s="41"/>
      <c r="AM106" s="41"/>
      <c r="AN106" s="41"/>
      <c r="AO106" s="41"/>
      <c r="AP106" s="42"/>
      <c r="AQ106" s="62" t="s">
        <v>264</v>
      </c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>
        <v>3901800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f t="shared" si="8"/>
        <v>3901800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f>412300+348350+343810+353110</f>
        <v>1457570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 t="s">
        <v>43</v>
      </c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 t="s">
        <v>43</v>
      </c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11"/>
        <v>1457570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v>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6"/>
        <v>2444230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</row>
    <row r="107" spans="1:166" ht="1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4"/>
      <c r="AK107" s="40" t="s">
        <v>175</v>
      </c>
      <c r="AL107" s="41"/>
      <c r="AM107" s="41"/>
      <c r="AN107" s="41"/>
      <c r="AO107" s="41"/>
      <c r="AP107" s="42"/>
      <c r="AQ107" s="37" t="s">
        <v>265</v>
      </c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>
        <f>SUM(BC108:BT109)</f>
        <v>16302700</v>
      </c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>
        <f t="shared" si="8"/>
        <v>16302700</v>
      </c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>
        <f>SUM(CH108:CW109)</f>
        <v>5827257.45</v>
      </c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 t="s">
        <v>43</v>
      </c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 t="s">
        <v>43</v>
      </c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>
        <f t="shared" si="11"/>
        <v>5827257.45</v>
      </c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>
        <f>SUM(EK108:EW109)</f>
        <v>0</v>
      </c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>
        <f t="shared" si="6"/>
        <v>10475442.55</v>
      </c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</row>
    <row r="108" spans="1:166" ht="41.25" customHeight="1">
      <c r="A108" s="60" t="s">
        <v>297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40" t="s">
        <v>176</v>
      </c>
      <c r="AL108" s="41"/>
      <c r="AM108" s="41"/>
      <c r="AN108" s="41"/>
      <c r="AO108" s="41"/>
      <c r="AP108" s="42"/>
      <c r="AQ108" s="62" t="s">
        <v>266</v>
      </c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>
        <v>23000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f t="shared" si="8"/>
        <v>23000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f>1807.44+1560.77+1828.17+1648.87</f>
        <v>6845.25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 t="s">
        <v>43</v>
      </c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 t="s">
        <v>43</v>
      </c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11"/>
        <v>6845.25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v>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6"/>
        <v>16154.75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</row>
    <row r="109" spans="1:166" ht="42" customHeight="1">
      <c r="A109" s="56" t="s">
        <v>300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7"/>
      <c r="AK109" s="40" t="s">
        <v>123</v>
      </c>
      <c r="AL109" s="41"/>
      <c r="AM109" s="41"/>
      <c r="AN109" s="41"/>
      <c r="AO109" s="41"/>
      <c r="AP109" s="42"/>
      <c r="AQ109" s="62" t="s">
        <v>267</v>
      </c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>
        <v>16279700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f t="shared" si="8"/>
        <v>16279700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f>1634770.8+1379616.8+1466668.8+1339355.8</f>
        <v>5820412.2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 t="s">
        <v>43</v>
      </c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 t="s">
        <v>43</v>
      </c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11"/>
        <v>5820412.2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v>0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6"/>
        <v>10459287.8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</row>
    <row r="110" spans="1:166" ht="1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4"/>
      <c r="AK110" s="40" t="s">
        <v>177</v>
      </c>
      <c r="AL110" s="41"/>
      <c r="AM110" s="41"/>
      <c r="AN110" s="41"/>
      <c r="AO110" s="41"/>
      <c r="AP110" s="42"/>
      <c r="AQ110" s="37" t="s">
        <v>268</v>
      </c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>
        <f>SUM(BC111:BT112)</f>
        <v>1816800</v>
      </c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>
        <f>SUM(BC110)</f>
        <v>1816800</v>
      </c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>
        <f>SUM(CH111:CW112)</f>
        <v>1188962.13</v>
      </c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 t="s">
        <v>43</v>
      </c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 t="s">
        <v>43</v>
      </c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>
        <f>CH110</f>
        <v>1188962.13</v>
      </c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>
        <f>SUM(EK111:EW112)</f>
        <v>0</v>
      </c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>
        <f>SUM(BU110-DX110)</f>
        <v>627837.8700000001</v>
      </c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</row>
    <row r="111" spans="1:166" ht="32.25" customHeight="1">
      <c r="A111" s="60" t="s">
        <v>297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1"/>
      <c r="AK111" s="40" t="s">
        <v>178</v>
      </c>
      <c r="AL111" s="41"/>
      <c r="AM111" s="41"/>
      <c r="AN111" s="41"/>
      <c r="AO111" s="41"/>
      <c r="AP111" s="42"/>
      <c r="AQ111" s="62" t="s">
        <v>269</v>
      </c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>
        <v>17500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f>SUM(BC111)</f>
        <v>17500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f>5711.07+1142.21+3426.64+1142.21</f>
        <v>11422.130000000001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 t="s">
        <v>43</v>
      </c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 t="s">
        <v>43</v>
      </c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>CH111</f>
        <v>11422.130000000001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>SUM(BU111-DX111)</f>
        <v>6077.869999999999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</row>
    <row r="112" spans="1:166" ht="36.75" customHeight="1">
      <c r="A112" s="56" t="s">
        <v>300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7"/>
      <c r="AK112" s="40" t="s">
        <v>179</v>
      </c>
      <c r="AL112" s="41"/>
      <c r="AM112" s="41"/>
      <c r="AN112" s="41"/>
      <c r="AO112" s="41"/>
      <c r="AP112" s="42"/>
      <c r="AQ112" s="62" t="s">
        <v>270</v>
      </c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>
        <v>1799300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f>SUM(BC112)</f>
        <v>1799300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f>588770+117754+353262+117754</f>
        <v>1177540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 t="s">
        <v>43</v>
      </c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 t="s">
        <v>43</v>
      </c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>CH112</f>
        <v>1177540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v>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>SUM(BU112-DX112)</f>
        <v>621760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</row>
    <row r="113" spans="1:166" ht="15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4"/>
      <c r="AK113" s="40" t="s">
        <v>180</v>
      </c>
      <c r="AL113" s="41"/>
      <c r="AM113" s="41"/>
      <c r="AN113" s="41"/>
      <c r="AO113" s="41"/>
      <c r="AP113" s="42"/>
      <c r="AQ113" s="37" t="s">
        <v>271</v>
      </c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>
        <f>SUM(BC114:BT115)</f>
        <v>32700</v>
      </c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>
        <f t="shared" si="8"/>
        <v>32700</v>
      </c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>
        <f>SUM(CH114:CW115)</f>
        <v>14213.55</v>
      </c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 t="s">
        <v>43</v>
      </c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 t="s">
        <v>43</v>
      </c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>
        <f aca="true" t="shared" si="12" ref="DX113:DX124">CH113</f>
        <v>14213.55</v>
      </c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>
        <f>SUM(EK114:EW115)</f>
        <v>0</v>
      </c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>
        <f t="shared" si="6"/>
        <v>18486.45</v>
      </c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</row>
    <row r="114" spans="1:166" ht="33.75" customHeight="1">
      <c r="A114" s="60" t="s">
        <v>297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1"/>
      <c r="AK114" s="40" t="s">
        <v>181</v>
      </c>
      <c r="AL114" s="41"/>
      <c r="AM114" s="41"/>
      <c r="AN114" s="41"/>
      <c r="AO114" s="41"/>
      <c r="AP114" s="42"/>
      <c r="AQ114" s="62" t="s">
        <v>272</v>
      </c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>
        <v>300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f t="shared" si="8"/>
        <v>300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f>31.96+24.87+43.4+36.32</f>
        <v>136.54999999999998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 t="s">
        <v>43</v>
      </c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 t="s">
        <v>43</v>
      </c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12"/>
        <v>136.54999999999998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v>0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6"/>
        <v>163.45000000000002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</row>
    <row r="115" spans="1:166" ht="35.25" customHeight="1">
      <c r="A115" s="56" t="s">
        <v>300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7"/>
      <c r="AK115" s="40" t="s">
        <v>182</v>
      </c>
      <c r="AL115" s="41"/>
      <c r="AM115" s="41"/>
      <c r="AN115" s="41"/>
      <c r="AO115" s="41"/>
      <c r="AP115" s="42"/>
      <c r="AQ115" s="62" t="s">
        <v>274</v>
      </c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>
        <v>32400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f t="shared" si="8"/>
        <v>32400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>
        <f>3295+2564+4474+3744</f>
        <v>14077</v>
      </c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 t="s">
        <v>43</v>
      </c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 t="s">
        <v>43</v>
      </c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12"/>
        <v>14077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v>0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6"/>
        <v>18323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</row>
    <row r="116" spans="1:166" ht="1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40" t="s">
        <v>183</v>
      </c>
      <c r="AL116" s="41"/>
      <c r="AM116" s="41"/>
      <c r="AN116" s="41"/>
      <c r="AO116" s="41"/>
      <c r="AP116" s="42"/>
      <c r="AQ116" s="37" t="s">
        <v>273</v>
      </c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>
        <f>SUM(BC117:BT118)</f>
        <v>13700</v>
      </c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>
        <f t="shared" si="8"/>
        <v>13700</v>
      </c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>
        <f>SUM(CH117:CW118)</f>
        <v>0</v>
      </c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 t="s">
        <v>43</v>
      </c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 t="s">
        <v>43</v>
      </c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>
        <f t="shared" si="12"/>
        <v>0</v>
      </c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>
        <f>SUM(EK117:EW118)</f>
        <v>0</v>
      </c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>
        <f>BC116-DX116</f>
        <v>13700</v>
      </c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</row>
    <row r="117" spans="1:166" ht="37.5" customHeight="1">
      <c r="A117" s="60" t="s">
        <v>297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1"/>
      <c r="AK117" s="40" t="s">
        <v>184</v>
      </c>
      <c r="AL117" s="41"/>
      <c r="AM117" s="41"/>
      <c r="AN117" s="41"/>
      <c r="AO117" s="41"/>
      <c r="AP117" s="42"/>
      <c r="AQ117" s="62" t="s">
        <v>275</v>
      </c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>
        <v>100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f t="shared" si="8"/>
        <v>100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v>0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 t="s">
        <v>43</v>
      </c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 t="s">
        <v>43</v>
      </c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12"/>
        <v>0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v>0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>BC117-DX117</f>
        <v>100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</row>
    <row r="118" spans="1:166" ht="36" customHeight="1">
      <c r="A118" s="56" t="s">
        <v>300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7"/>
      <c r="AK118" s="40" t="s">
        <v>185</v>
      </c>
      <c r="AL118" s="41"/>
      <c r="AM118" s="41"/>
      <c r="AN118" s="41"/>
      <c r="AO118" s="41"/>
      <c r="AP118" s="42"/>
      <c r="AQ118" s="62" t="s">
        <v>276</v>
      </c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>
        <v>13600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f t="shared" si="8"/>
        <v>13600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0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 t="s">
        <v>43</v>
      </c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 t="s">
        <v>43</v>
      </c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12"/>
        <v>0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v>0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>BC118-DX118</f>
        <v>13600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</row>
    <row r="119" spans="1:166" ht="36" customHeight="1">
      <c r="A119" s="38" t="s">
        <v>300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9"/>
      <c r="AK119" s="40" t="s">
        <v>186</v>
      </c>
      <c r="AL119" s="41"/>
      <c r="AM119" s="41"/>
      <c r="AN119" s="41"/>
      <c r="AO119" s="41"/>
      <c r="AP119" s="42"/>
      <c r="AQ119" s="37" t="s">
        <v>277</v>
      </c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>
        <v>265400</v>
      </c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>
        <f t="shared" si="8"/>
        <v>265400</v>
      </c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>
        <f>13576.36+9839.48+11217+10528.24</f>
        <v>45161.079999999994</v>
      </c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 t="s">
        <v>43</v>
      </c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 t="s">
        <v>43</v>
      </c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>
        <f t="shared" si="12"/>
        <v>45161.079999999994</v>
      </c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>
        <v>0</v>
      </c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>
        <f t="shared" si="6"/>
        <v>220238.92</v>
      </c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</row>
    <row r="120" spans="1:166" ht="46.5" customHeight="1">
      <c r="A120" s="38" t="s">
        <v>300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9"/>
      <c r="AK120" s="40" t="s">
        <v>187</v>
      </c>
      <c r="AL120" s="41"/>
      <c r="AM120" s="41"/>
      <c r="AN120" s="41"/>
      <c r="AO120" s="41"/>
      <c r="AP120" s="42"/>
      <c r="AQ120" s="184" t="s">
        <v>278</v>
      </c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37">
        <v>8252300</v>
      </c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>
        <f t="shared" si="8"/>
        <v>8252300</v>
      </c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>
        <f>1225230.98+1195432.66</f>
        <v>2420663.6399999997</v>
      </c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 t="s">
        <v>43</v>
      </c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 t="s">
        <v>43</v>
      </c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>
        <f t="shared" si="12"/>
        <v>2420663.6399999997</v>
      </c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>
        <v>0</v>
      </c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>
        <f t="shared" si="6"/>
        <v>5831636.36</v>
      </c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</row>
    <row r="121" spans="1:166" ht="1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4"/>
      <c r="AK121" s="40" t="s">
        <v>188</v>
      </c>
      <c r="AL121" s="41"/>
      <c r="AM121" s="41"/>
      <c r="AN121" s="41"/>
      <c r="AO121" s="41"/>
      <c r="AP121" s="42"/>
      <c r="AQ121" s="184" t="s">
        <v>279</v>
      </c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37">
        <f>SUM(BC122:BT123)</f>
        <v>7496300</v>
      </c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>
        <f t="shared" si="8"/>
        <v>7496300</v>
      </c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>
        <f>SUM(CH122:CW123)</f>
        <v>2594485.9299999997</v>
      </c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 t="s">
        <v>43</v>
      </c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 t="s">
        <v>43</v>
      </c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>
        <f t="shared" si="12"/>
        <v>2594485.9299999997</v>
      </c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>
        <f>SUM(EK122:EW123)</f>
        <v>0</v>
      </c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>
        <f t="shared" si="6"/>
        <v>4901814.07</v>
      </c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</row>
    <row r="122" spans="1:166" ht="43.5" customHeight="1">
      <c r="A122" s="60" t="s">
        <v>297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1"/>
      <c r="AK122" s="40" t="s">
        <v>189</v>
      </c>
      <c r="AL122" s="41"/>
      <c r="AM122" s="41"/>
      <c r="AN122" s="41"/>
      <c r="AO122" s="41"/>
      <c r="AP122" s="42"/>
      <c r="AQ122" s="96" t="s">
        <v>280</v>
      </c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62">
        <v>72000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f t="shared" si="8"/>
        <v>72000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>
        <f>11038.78+13527.88+11884.74+11728.21</f>
        <v>48179.61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 t="s">
        <v>43</v>
      </c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 t="s">
        <v>43</v>
      </c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12"/>
        <v>48179.61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v>0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6"/>
        <v>23820.39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</row>
    <row r="123" spans="1:166" ht="33.75" customHeight="1">
      <c r="A123" s="56" t="s">
        <v>300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7"/>
      <c r="AK123" s="40" t="s">
        <v>321</v>
      </c>
      <c r="AL123" s="41"/>
      <c r="AM123" s="41"/>
      <c r="AN123" s="41"/>
      <c r="AO123" s="41"/>
      <c r="AP123" s="42"/>
      <c r="AQ123" s="96" t="s">
        <v>281</v>
      </c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62">
        <v>7424300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f t="shared" si="8"/>
        <v>7424300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f>1231262.3+1301383.24+13660.78</f>
        <v>2546306.32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 t="s">
        <v>43</v>
      </c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 t="s">
        <v>43</v>
      </c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12"/>
        <v>2546306.32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v>0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6"/>
        <v>4877993.68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</row>
    <row r="124" spans="1:166" ht="33.75" customHeight="1" thickBot="1">
      <c r="A124" s="38" t="s">
        <v>300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9"/>
      <c r="AK124" s="40" t="s">
        <v>190</v>
      </c>
      <c r="AL124" s="41"/>
      <c r="AM124" s="41"/>
      <c r="AN124" s="41"/>
      <c r="AO124" s="41"/>
      <c r="AP124" s="42"/>
      <c r="AQ124" s="37" t="s">
        <v>322</v>
      </c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>
        <f>13157312.17+1685690.86+175.38</f>
        <v>14843178.41</v>
      </c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>
        <f>SUM(BC124)</f>
        <v>14843178.41</v>
      </c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>
        <v>1685690.86</v>
      </c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 t="s">
        <v>43</v>
      </c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 t="s">
        <v>43</v>
      </c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>
        <f t="shared" si="12"/>
        <v>1685690.86</v>
      </c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>
        <v>0</v>
      </c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>
        <f>SUM(BU124-DX124)</f>
        <v>13157487.55</v>
      </c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</row>
    <row r="125" spans="1:166" ht="15" customHeight="1" thickBo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40" t="s">
        <v>191</v>
      </c>
      <c r="AL125" s="41"/>
      <c r="AM125" s="41"/>
      <c r="AN125" s="41"/>
      <c r="AO125" s="41"/>
      <c r="AP125" s="42"/>
      <c r="AQ125" s="44" t="s">
        <v>282</v>
      </c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3">
        <f>SUM(BC126:BT128)</f>
        <v>337000</v>
      </c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4">
        <f t="shared" si="8"/>
        <v>337000</v>
      </c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3">
        <f>SUM(CH126:CW128)</f>
        <v>93669.71</v>
      </c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 t="s">
        <v>43</v>
      </c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 t="s">
        <v>43</v>
      </c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4">
        <f aca="true" t="shared" si="13" ref="DX125:DX136">SUM(CH125)</f>
        <v>93669.71</v>
      </c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3">
        <f>SUM(EK126:EW128)</f>
        <v>0</v>
      </c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4">
        <f t="shared" si="6"/>
        <v>243330.28999999998</v>
      </c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5"/>
    </row>
    <row r="126" spans="1:166" ht="26.25" customHeight="1" thickBot="1">
      <c r="A126" s="60" t="s">
        <v>301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40" t="s">
        <v>192</v>
      </c>
      <c r="AL126" s="41"/>
      <c r="AM126" s="41"/>
      <c r="AN126" s="41"/>
      <c r="AO126" s="41"/>
      <c r="AP126" s="42"/>
      <c r="AQ126" s="53" t="s">
        <v>283</v>
      </c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46">
        <v>231100</v>
      </c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53">
        <f t="shared" si="8"/>
        <v>231100</v>
      </c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46">
        <f>7000+11585.42+17378.13+29481.98</f>
        <v>65445.53</v>
      </c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 t="s">
        <v>43</v>
      </c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 t="s">
        <v>43</v>
      </c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53">
        <f t="shared" si="13"/>
        <v>65445.53</v>
      </c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46">
        <v>0</v>
      </c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53">
        <f aca="true" t="shared" si="14" ref="EX126:EX135">SUM(BU126-DX126)</f>
        <v>165654.47</v>
      </c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92"/>
    </row>
    <row r="127" spans="1:166" ht="38.25" customHeight="1" thickBot="1">
      <c r="A127" s="60" t="s">
        <v>302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40" t="s">
        <v>320</v>
      </c>
      <c r="AL127" s="41"/>
      <c r="AM127" s="41"/>
      <c r="AN127" s="41"/>
      <c r="AO127" s="41"/>
      <c r="AP127" s="42"/>
      <c r="AQ127" s="53" t="s">
        <v>284</v>
      </c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46">
        <v>36100</v>
      </c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53">
        <f t="shared" si="8"/>
        <v>36100</v>
      </c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46">
        <v>9027.6</v>
      </c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 t="s">
        <v>43</v>
      </c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 t="s">
        <v>43</v>
      </c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53">
        <f t="shared" si="13"/>
        <v>9027.6</v>
      </c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46">
        <v>0</v>
      </c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53">
        <f t="shared" si="14"/>
        <v>27072.4</v>
      </c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92"/>
    </row>
    <row r="128" spans="1:166" ht="52.5" customHeight="1" thickBot="1">
      <c r="A128" s="60" t="s">
        <v>303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40" t="s">
        <v>193</v>
      </c>
      <c r="AL128" s="41"/>
      <c r="AM128" s="41"/>
      <c r="AN128" s="41"/>
      <c r="AO128" s="41"/>
      <c r="AP128" s="42"/>
      <c r="AQ128" s="53" t="s">
        <v>285</v>
      </c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46">
        <v>69800</v>
      </c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53">
        <f t="shared" si="8"/>
        <v>69800</v>
      </c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46">
        <f>3498.8+5248.2+10449.58</f>
        <v>19196.58</v>
      </c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 t="s">
        <v>43</v>
      </c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 t="s">
        <v>43</v>
      </c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53">
        <f t="shared" si="13"/>
        <v>19196.58</v>
      </c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46">
        <v>0</v>
      </c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53">
        <f t="shared" si="14"/>
        <v>50603.42</v>
      </c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92"/>
    </row>
    <row r="129" spans="1:166" ht="39" customHeight="1" thickBot="1">
      <c r="A129" s="54" t="s">
        <v>297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40" t="s">
        <v>194</v>
      </c>
      <c r="AL129" s="41"/>
      <c r="AM129" s="41"/>
      <c r="AN129" s="41"/>
      <c r="AO129" s="41"/>
      <c r="AP129" s="42"/>
      <c r="AQ129" s="44" t="s">
        <v>286</v>
      </c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3">
        <f>186500-18685</f>
        <v>167815</v>
      </c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4">
        <f t="shared" si="8"/>
        <v>167815</v>
      </c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3">
        <f>28301.38+13176.73+11330.49</f>
        <v>52808.6</v>
      </c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 t="s">
        <v>43</v>
      </c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 t="s">
        <v>43</v>
      </c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4">
        <f t="shared" si="13"/>
        <v>52808.6</v>
      </c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3">
        <v>0</v>
      </c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4">
        <f t="shared" si="14"/>
        <v>115006.4</v>
      </c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5"/>
    </row>
    <row r="130" spans="1:166" ht="15" customHeight="1" thickBo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40" t="s">
        <v>199</v>
      </c>
      <c r="AL130" s="41"/>
      <c r="AM130" s="41"/>
      <c r="AN130" s="41"/>
      <c r="AO130" s="41"/>
      <c r="AP130" s="42"/>
      <c r="AQ130" s="44" t="s">
        <v>287</v>
      </c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3">
        <f>SUM(BC131:BT135)</f>
        <v>8819300</v>
      </c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4">
        <f t="shared" si="8"/>
        <v>8819300</v>
      </c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3">
        <f>SUM(CH131:CW135)</f>
        <v>2760644.34</v>
      </c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 t="s">
        <v>43</v>
      </c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 t="s">
        <v>43</v>
      </c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4">
        <f t="shared" si="13"/>
        <v>2760644.34</v>
      </c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3">
        <f>SUM(EK131:EW135)</f>
        <v>0</v>
      </c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4">
        <f t="shared" si="14"/>
        <v>6058655.66</v>
      </c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5"/>
    </row>
    <row r="131" spans="1:166" ht="24.75" customHeight="1" thickBot="1">
      <c r="A131" s="60" t="s">
        <v>301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40" t="s">
        <v>195</v>
      </c>
      <c r="AL131" s="41"/>
      <c r="AM131" s="41"/>
      <c r="AN131" s="41"/>
      <c r="AO131" s="41"/>
      <c r="AP131" s="42"/>
      <c r="AQ131" s="194" t="s">
        <v>288</v>
      </c>
      <c r="AR131" s="194"/>
      <c r="AS131" s="194"/>
      <c r="AT131" s="194"/>
      <c r="AU131" s="194"/>
      <c r="AV131" s="194"/>
      <c r="AW131" s="194"/>
      <c r="AX131" s="194"/>
      <c r="AY131" s="194"/>
      <c r="AZ131" s="194"/>
      <c r="BA131" s="194"/>
      <c r="BB131" s="194"/>
      <c r="BC131" s="46">
        <v>5886600</v>
      </c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53">
        <f>SUM(BC131)</f>
        <v>5886600</v>
      </c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46">
        <f>167200+477680.86+501990.24+724668.23</f>
        <v>1871539.33</v>
      </c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 t="s">
        <v>43</v>
      </c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 t="s">
        <v>43</v>
      </c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53">
        <f t="shared" si="13"/>
        <v>1871539.33</v>
      </c>
      <c r="DY131" s="53"/>
      <c r="DZ131" s="53"/>
      <c r="EA131" s="53"/>
      <c r="EB131" s="53"/>
      <c r="EC131" s="53"/>
      <c r="ED131" s="53"/>
      <c r="EE131" s="53"/>
      <c r="EF131" s="53"/>
      <c r="EG131" s="53"/>
      <c r="EH131" s="53"/>
      <c r="EI131" s="53"/>
      <c r="EJ131" s="53"/>
      <c r="EK131" s="46">
        <v>0</v>
      </c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53">
        <f t="shared" si="14"/>
        <v>4015060.67</v>
      </c>
      <c r="EY131" s="53"/>
      <c r="EZ131" s="53"/>
      <c r="FA131" s="53"/>
      <c r="FB131" s="53"/>
      <c r="FC131" s="53"/>
      <c r="FD131" s="53"/>
      <c r="FE131" s="53"/>
      <c r="FF131" s="53"/>
      <c r="FG131" s="53"/>
      <c r="FH131" s="53"/>
      <c r="FI131" s="53"/>
      <c r="FJ131" s="92"/>
    </row>
    <row r="132" spans="1:166" ht="36.75" customHeight="1" thickBot="1">
      <c r="A132" s="60" t="s">
        <v>302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40" t="s">
        <v>196</v>
      </c>
      <c r="AL132" s="41"/>
      <c r="AM132" s="41"/>
      <c r="AN132" s="41"/>
      <c r="AO132" s="41"/>
      <c r="AP132" s="42"/>
      <c r="AQ132" s="53" t="s">
        <v>289</v>
      </c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46">
        <v>603800</v>
      </c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53">
        <f>SUM(BC132)</f>
        <v>603800</v>
      </c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46">
        <f>50+5003.6+145142.26</f>
        <v>150195.86000000002</v>
      </c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 t="s">
        <v>43</v>
      </c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 t="s">
        <v>43</v>
      </c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53">
        <f t="shared" si="13"/>
        <v>150195.86000000002</v>
      </c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46">
        <v>0</v>
      </c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53">
        <f t="shared" si="14"/>
        <v>453604.14</v>
      </c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92"/>
    </row>
    <row r="133" spans="1:166" ht="49.5" customHeight="1" thickBot="1">
      <c r="A133" s="60" t="s">
        <v>303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40" t="s">
        <v>197</v>
      </c>
      <c r="AL133" s="41"/>
      <c r="AM133" s="41"/>
      <c r="AN133" s="41"/>
      <c r="AO133" s="41"/>
      <c r="AP133" s="42"/>
      <c r="AQ133" s="193" t="s">
        <v>290</v>
      </c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46">
        <v>1753600</v>
      </c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53">
        <f>SUM(BC133)</f>
        <v>1753600</v>
      </c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46">
        <f>126788.91+138278.73+279466.13</f>
        <v>544533.77</v>
      </c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 t="s">
        <v>43</v>
      </c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 t="s">
        <v>43</v>
      </c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53">
        <f t="shared" si="13"/>
        <v>544533.77</v>
      </c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46">
        <v>0</v>
      </c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53">
        <f t="shared" si="14"/>
        <v>1209066.23</v>
      </c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92"/>
    </row>
    <row r="134" spans="1:166" ht="37.5" customHeight="1" thickBot="1">
      <c r="A134" s="60" t="s">
        <v>297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1"/>
      <c r="AK134" s="40" t="s">
        <v>200</v>
      </c>
      <c r="AL134" s="41"/>
      <c r="AM134" s="41"/>
      <c r="AN134" s="41"/>
      <c r="AO134" s="41"/>
      <c r="AP134" s="42"/>
      <c r="AQ134" s="46" t="s">
        <v>291</v>
      </c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>
        <v>563300</v>
      </c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53">
        <f>SUM(BC134)</f>
        <v>563300</v>
      </c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46">
        <f>64893.83+42206.45+50765.46+33832.59</f>
        <v>191698.33</v>
      </c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 t="s">
        <v>43</v>
      </c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 t="s">
        <v>43</v>
      </c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53">
        <f t="shared" si="13"/>
        <v>191698.33</v>
      </c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46">
        <v>0</v>
      </c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53">
        <f t="shared" si="14"/>
        <v>371601.67000000004</v>
      </c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92"/>
    </row>
    <row r="135" spans="1:166" ht="15" customHeight="1" thickBot="1">
      <c r="A135" s="195" t="s">
        <v>304</v>
      </c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40" t="s">
        <v>323</v>
      </c>
      <c r="AL135" s="41"/>
      <c r="AM135" s="41"/>
      <c r="AN135" s="41"/>
      <c r="AO135" s="41"/>
      <c r="AP135" s="42"/>
      <c r="AQ135" s="196" t="s">
        <v>292</v>
      </c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46">
        <v>12000</v>
      </c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53">
        <f>SUM(BC135)</f>
        <v>12000</v>
      </c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46">
        <f>402+2275.05</f>
        <v>2677.05</v>
      </c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 t="s">
        <v>43</v>
      </c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 t="s">
        <v>43</v>
      </c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53">
        <f t="shared" si="13"/>
        <v>2677.05</v>
      </c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46">
        <v>0</v>
      </c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53">
        <f t="shared" si="14"/>
        <v>9322.95</v>
      </c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92"/>
    </row>
    <row r="136" spans="1:166" ht="26.25" customHeight="1" thickBot="1">
      <c r="A136" s="188" t="s">
        <v>104</v>
      </c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9"/>
      <c r="AK136" s="190" t="s">
        <v>105</v>
      </c>
      <c r="AL136" s="191"/>
      <c r="AM136" s="191"/>
      <c r="AN136" s="191"/>
      <c r="AO136" s="191"/>
      <c r="AP136" s="191"/>
      <c r="AQ136" s="192" t="s">
        <v>33</v>
      </c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86" t="s">
        <v>33</v>
      </c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86"/>
      <c r="BQ136" s="186"/>
      <c r="BR136" s="186"/>
      <c r="BS136" s="186"/>
      <c r="BT136" s="186"/>
      <c r="BU136" s="186" t="s">
        <v>33</v>
      </c>
      <c r="BV136" s="186"/>
      <c r="BW136" s="186"/>
      <c r="BX136" s="186"/>
      <c r="BY136" s="186"/>
      <c r="BZ136" s="186"/>
      <c r="CA136" s="186"/>
      <c r="CB136" s="186"/>
      <c r="CC136" s="186"/>
      <c r="CD136" s="186"/>
      <c r="CE136" s="186"/>
      <c r="CF136" s="186"/>
      <c r="CG136" s="186"/>
      <c r="CH136" s="186">
        <f>SUM(-Лист2!BC8)</f>
        <v>517474.2200000286</v>
      </c>
      <c r="CI136" s="186"/>
      <c r="CJ136" s="186"/>
      <c r="CK136" s="186"/>
      <c r="CL136" s="186"/>
      <c r="CM136" s="186"/>
      <c r="CN136" s="186"/>
      <c r="CO136" s="186"/>
      <c r="CP136" s="186"/>
      <c r="CQ136" s="186"/>
      <c r="CR136" s="186"/>
      <c r="CS136" s="186"/>
      <c r="CT136" s="186"/>
      <c r="CU136" s="186"/>
      <c r="CV136" s="186"/>
      <c r="CW136" s="186"/>
      <c r="CX136" s="186" t="s">
        <v>43</v>
      </c>
      <c r="CY136" s="186"/>
      <c r="CZ136" s="186"/>
      <c r="DA136" s="186"/>
      <c r="DB136" s="186"/>
      <c r="DC136" s="186"/>
      <c r="DD136" s="186"/>
      <c r="DE136" s="186"/>
      <c r="DF136" s="186"/>
      <c r="DG136" s="186"/>
      <c r="DH136" s="186"/>
      <c r="DI136" s="186"/>
      <c r="DJ136" s="186"/>
      <c r="DK136" s="186" t="s">
        <v>43</v>
      </c>
      <c r="DL136" s="186"/>
      <c r="DM136" s="186"/>
      <c r="DN136" s="186"/>
      <c r="DO136" s="186"/>
      <c r="DP136" s="186"/>
      <c r="DQ136" s="186"/>
      <c r="DR136" s="186"/>
      <c r="DS136" s="186"/>
      <c r="DT136" s="186"/>
      <c r="DU136" s="186"/>
      <c r="DV136" s="186"/>
      <c r="DW136" s="186"/>
      <c r="DX136" s="186">
        <f t="shared" si="13"/>
        <v>517474.2200000286</v>
      </c>
      <c r="DY136" s="186"/>
      <c r="DZ136" s="186"/>
      <c r="EA136" s="186"/>
      <c r="EB136" s="186"/>
      <c r="EC136" s="186"/>
      <c r="ED136" s="186"/>
      <c r="EE136" s="186"/>
      <c r="EF136" s="186"/>
      <c r="EG136" s="186"/>
      <c r="EH136" s="186"/>
      <c r="EI136" s="186"/>
      <c r="EJ136" s="186"/>
      <c r="EK136" s="186" t="s">
        <v>33</v>
      </c>
      <c r="EL136" s="186"/>
      <c r="EM136" s="186"/>
      <c r="EN136" s="186"/>
      <c r="EO136" s="186"/>
      <c r="EP136" s="186"/>
      <c r="EQ136" s="186"/>
      <c r="ER136" s="186"/>
      <c r="ES136" s="186"/>
      <c r="ET136" s="186"/>
      <c r="EU136" s="186"/>
      <c r="EV136" s="186"/>
      <c r="EW136" s="186"/>
      <c r="EX136" s="186" t="s">
        <v>33</v>
      </c>
      <c r="EY136" s="186"/>
      <c r="EZ136" s="186"/>
      <c r="FA136" s="186"/>
      <c r="FB136" s="186"/>
      <c r="FC136" s="186"/>
      <c r="FD136" s="186"/>
      <c r="FE136" s="186"/>
      <c r="FF136" s="186"/>
      <c r="FG136" s="186"/>
      <c r="FH136" s="186"/>
      <c r="FI136" s="186"/>
      <c r="FJ136" s="187"/>
    </row>
    <row r="137" spans="1:166" ht="26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7"/>
      <c r="AL137" s="7"/>
      <c r="AM137" s="7"/>
      <c r="AN137" s="7"/>
      <c r="AO137" s="7"/>
      <c r="AP137" s="7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</row>
    <row r="138" spans="1:166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14"/>
      <c r="BC138" s="7"/>
      <c r="BD138" s="7"/>
      <c r="BE138" s="7"/>
      <c r="BF138" s="7"/>
      <c r="BG138" s="7"/>
      <c r="BH138" s="7"/>
      <c r="BI138" s="7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8:60" ht="14.25" customHeight="1"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3"/>
      <c r="AG162" s="3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8:60" ht="14.25" customHeight="1"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3"/>
      <c r="AG163" s="3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  <row r="164" spans="18:60" ht="14.25" customHeight="1"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3"/>
      <c r="AG164" s="3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</row>
    <row r="165" spans="18:60" ht="14.25" customHeight="1"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3"/>
      <c r="AG165" s="3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</row>
    <row r="166" spans="18:60" ht="14.25" customHeight="1"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3"/>
      <c r="AG166" s="3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</row>
    <row r="167" spans="18:60" ht="14.25" customHeight="1"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3"/>
      <c r="AG167" s="3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</row>
    <row r="168" spans="18:60" ht="14.25" customHeight="1"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3"/>
      <c r="AG168" s="3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</row>
    <row r="169" spans="18:60" ht="14.25" customHeight="1"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3"/>
      <c r="AG169" s="3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</row>
    <row r="170" spans="18:60" ht="14.25" customHeight="1"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3"/>
      <c r="AG170" s="3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</row>
    <row r="171" spans="18:60" ht="14.25" customHeight="1"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3"/>
      <c r="AG171" s="3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</row>
    <row r="172" spans="18:60" ht="14.25" customHeight="1"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3"/>
      <c r="AG172" s="3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</row>
    <row r="173" spans="18:60" ht="14.25" customHeight="1"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3"/>
      <c r="AG173" s="3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</row>
  </sheetData>
  <sheetProtection/>
  <mergeCells count="1167">
    <mergeCell ref="A71:AJ71"/>
    <mergeCell ref="AK71:AP71"/>
    <mergeCell ref="AQ71:BB71"/>
    <mergeCell ref="BC71:BT71"/>
    <mergeCell ref="BU71:CG71"/>
    <mergeCell ref="ET21:FJ21"/>
    <mergeCell ref="A21:AM21"/>
    <mergeCell ref="AN21:AS21"/>
    <mergeCell ref="AT21:BB21"/>
    <mergeCell ref="BK21:CE21"/>
    <mergeCell ref="CX56:DJ56"/>
    <mergeCell ref="CH57:CW57"/>
    <mergeCell ref="CX63:DJ63"/>
    <mergeCell ref="ET5:FJ5"/>
    <mergeCell ref="EK71:EW71"/>
    <mergeCell ref="EX71:FJ71"/>
    <mergeCell ref="EK70:EW70"/>
    <mergeCell ref="EX70:FJ70"/>
    <mergeCell ref="CF21:CV21"/>
    <mergeCell ref="CW21:DM21"/>
    <mergeCell ref="A70:AJ70"/>
    <mergeCell ref="AK70:AP70"/>
    <mergeCell ref="AQ70:BB70"/>
    <mergeCell ref="BC70:BT70"/>
    <mergeCell ref="BU70:CG70"/>
    <mergeCell ref="CH70:CW70"/>
    <mergeCell ref="DN31:ED31"/>
    <mergeCell ref="EE31:ES31"/>
    <mergeCell ref="ET31:FJ31"/>
    <mergeCell ref="A69:AJ69"/>
    <mergeCell ref="AK69:AP69"/>
    <mergeCell ref="AQ69:BB69"/>
    <mergeCell ref="BC69:BT69"/>
    <mergeCell ref="BU69:CG69"/>
    <mergeCell ref="DX56:EJ56"/>
    <mergeCell ref="EK56:EW56"/>
    <mergeCell ref="EX135:FJ135"/>
    <mergeCell ref="A135:AJ135"/>
    <mergeCell ref="AK135:AP135"/>
    <mergeCell ref="AQ135:BB135"/>
    <mergeCell ref="BC135:BT135"/>
    <mergeCell ref="BU135:CG135"/>
    <mergeCell ref="CH135:CW135"/>
    <mergeCell ref="CX135:DJ135"/>
    <mergeCell ref="DK135:DW135"/>
    <mergeCell ref="DX135:EJ135"/>
    <mergeCell ref="EK55:EW55"/>
    <mergeCell ref="BU54:CG54"/>
    <mergeCell ref="EK135:EW135"/>
    <mergeCell ref="EX56:FJ56"/>
    <mergeCell ref="EX55:FJ55"/>
    <mergeCell ref="AK56:AP56"/>
    <mergeCell ref="AQ56:BB56"/>
    <mergeCell ref="BC56:BT56"/>
    <mergeCell ref="BU56:CG56"/>
    <mergeCell ref="CH56:CW56"/>
    <mergeCell ref="EX54:FJ54"/>
    <mergeCell ref="DK56:DW56"/>
    <mergeCell ref="CH71:CW71"/>
    <mergeCell ref="CX69:DJ69"/>
    <mergeCell ref="CX71:DJ71"/>
    <mergeCell ref="BC55:BT55"/>
    <mergeCell ref="BU55:CG55"/>
    <mergeCell ref="CH55:CW55"/>
    <mergeCell ref="CX55:DJ55"/>
    <mergeCell ref="DK55:DW55"/>
    <mergeCell ref="DK54:DW54"/>
    <mergeCell ref="DX54:EJ54"/>
    <mergeCell ref="EK54:EW54"/>
    <mergeCell ref="DK71:DW71"/>
    <mergeCell ref="CX112:DJ112"/>
    <mergeCell ref="DK112:DW112"/>
    <mergeCell ref="DX112:EJ112"/>
    <mergeCell ref="CX111:DJ111"/>
    <mergeCell ref="DK111:DW111"/>
    <mergeCell ref="DX111:EJ111"/>
    <mergeCell ref="EK112:EW112"/>
    <mergeCell ref="EX111:FJ111"/>
    <mergeCell ref="A112:AJ112"/>
    <mergeCell ref="AK112:AP112"/>
    <mergeCell ref="AQ112:BB112"/>
    <mergeCell ref="BC112:BT112"/>
    <mergeCell ref="BU112:CG112"/>
    <mergeCell ref="CH112:CW112"/>
    <mergeCell ref="EX112:FJ112"/>
    <mergeCell ref="CH111:CW111"/>
    <mergeCell ref="CX110:DJ110"/>
    <mergeCell ref="DK110:DW110"/>
    <mergeCell ref="DX110:EJ110"/>
    <mergeCell ref="EK110:EW110"/>
    <mergeCell ref="EX110:FJ110"/>
    <mergeCell ref="BU111:CG111"/>
    <mergeCell ref="EK111:EW111"/>
    <mergeCell ref="CH110:CW110"/>
    <mergeCell ref="A110:AJ110"/>
    <mergeCell ref="AK110:AP110"/>
    <mergeCell ref="AQ110:BB110"/>
    <mergeCell ref="BC110:BT110"/>
    <mergeCell ref="BU110:CG110"/>
    <mergeCell ref="A116:AJ116"/>
    <mergeCell ref="AK116:AP116"/>
    <mergeCell ref="AQ116:BB116"/>
    <mergeCell ref="BC116:BT116"/>
    <mergeCell ref="A111:AJ111"/>
    <mergeCell ref="AK115:AP115"/>
    <mergeCell ref="BU116:CG116"/>
    <mergeCell ref="AQ115:BB115"/>
    <mergeCell ref="BC115:BT115"/>
    <mergeCell ref="BU115:CG115"/>
    <mergeCell ref="A114:AJ114"/>
    <mergeCell ref="AQ114:BB114"/>
    <mergeCell ref="BC114:BT114"/>
    <mergeCell ref="BU114:CG114"/>
    <mergeCell ref="A117:AJ117"/>
    <mergeCell ref="AK117:AP117"/>
    <mergeCell ref="AQ117:BB117"/>
    <mergeCell ref="BC117:BT117"/>
    <mergeCell ref="BU117:CG117"/>
    <mergeCell ref="AK111:AP111"/>
    <mergeCell ref="AQ111:BB111"/>
    <mergeCell ref="BC111:BT111"/>
    <mergeCell ref="A115:AJ115"/>
    <mergeCell ref="AK114:AP114"/>
    <mergeCell ref="DX116:EJ116"/>
    <mergeCell ref="EK116:EW116"/>
    <mergeCell ref="CX118:DJ118"/>
    <mergeCell ref="EX118:FJ118"/>
    <mergeCell ref="CH117:CW117"/>
    <mergeCell ref="CH116:CW116"/>
    <mergeCell ref="EK118:EW118"/>
    <mergeCell ref="DX117:EJ117"/>
    <mergeCell ref="CX116:DJ116"/>
    <mergeCell ref="A118:AJ118"/>
    <mergeCell ref="AK118:AP118"/>
    <mergeCell ref="AQ118:BB118"/>
    <mergeCell ref="BC118:BT118"/>
    <mergeCell ref="BU118:CG118"/>
    <mergeCell ref="CH118:CW118"/>
    <mergeCell ref="BU132:CG132"/>
    <mergeCell ref="CH132:CW132"/>
    <mergeCell ref="CH131:CW131"/>
    <mergeCell ref="CH130:CW130"/>
    <mergeCell ref="BU131:CG131"/>
    <mergeCell ref="BC130:BT130"/>
    <mergeCell ref="BU130:CG130"/>
    <mergeCell ref="EX113:FJ113"/>
    <mergeCell ref="CX109:DJ109"/>
    <mergeCell ref="DK109:DW109"/>
    <mergeCell ref="EX57:FJ57"/>
    <mergeCell ref="DN27:ED27"/>
    <mergeCell ref="EE27:ES27"/>
    <mergeCell ref="ET27:FJ27"/>
    <mergeCell ref="DN28:ED28"/>
    <mergeCell ref="EX99:FJ99"/>
    <mergeCell ref="EX84:FJ84"/>
    <mergeCell ref="EX114:FJ114"/>
    <mergeCell ref="DK118:DW118"/>
    <mergeCell ref="CX117:DJ117"/>
    <mergeCell ref="DK117:DW117"/>
    <mergeCell ref="EK117:EW117"/>
    <mergeCell ref="EX117:FJ117"/>
    <mergeCell ref="EX115:FJ115"/>
    <mergeCell ref="EX116:FJ116"/>
    <mergeCell ref="DX118:EJ118"/>
    <mergeCell ref="DK116:DW116"/>
    <mergeCell ref="EX130:FJ130"/>
    <mergeCell ref="EX132:FJ132"/>
    <mergeCell ref="CH115:CW115"/>
    <mergeCell ref="CX115:DJ115"/>
    <mergeCell ref="DK115:DW115"/>
    <mergeCell ref="DX115:EJ115"/>
    <mergeCell ref="EK115:EW115"/>
    <mergeCell ref="EK132:EW132"/>
    <mergeCell ref="DX131:EJ131"/>
    <mergeCell ref="EX127:FJ127"/>
    <mergeCell ref="CH114:CW114"/>
    <mergeCell ref="CH113:CW113"/>
    <mergeCell ref="CX113:DJ113"/>
    <mergeCell ref="DK113:DW113"/>
    <mergeCell ref="DX113:EJ113"/>
    <mergeCell ref="EK113:EW113"/>
    <mergeCell ref="CX114:DJ114"/>
    <mergeCell ref="DK114:DW114"/>
    <mergeCell ref="DX114:EJ114"/>
    <mergeCell ref="EK114:EW114"/>
    <mergeCell ref="DX109:EJ109"/>
    <mergeCell ref="EK109:EW109"/>
    <mergeCell ref="EX109:FJ109"/>
    <mergeCell ref="A113:AJ113"/>
    <mergeCell ref="AK113:AP113"/>
    <mergeCell ref="AQ113:BB113"/>
    <mergeCell ref="BC113:BT113"/>
    <mergeCell ref="BU113:CG113"/>
    <mergeCell ref="A109:AJ109"/>
    <mergeCell ref="AK109:AP109"/>
    <mergeCell ref="AQ109:BB109"/>
    <mergeCell ref="BC109:BT109"/>
    <mergeCell ref="BU109:CG109"/>
    <mergeCell ref="CH109:CW109"/>
    <mergeCell ref="CH108:CW108"/>
    <mergeCell ref="CX108:DJ108"/>
    <mergeCell ref="DK108:DW108"/>
    <mergeCell ref="DX108:EJ108"/>
    <mergeCell ref="EK108:EW108"/>
    <mergeCell ref="EX108:FJ108"/>
    <mergeCell ref="CX107:DJ107"/>
    <mergeCell ref="DK107:DW107"/>
    <mergeCell ref="DX107:EJ107"/>
    <mergeCell ref="EK107:EW107"/>
    <mergeCell ref="EX107:FJ107"/>
    <mergeCell ref="A108:AJ108"/>
    <mergeCell ref="AK108:AP108"/>
    <mergeCell ref="AQ108:BB108"/>
    <mergeCell ref="BC108:BT108"/>
    <mergeCell ref="BU108:CG108"/>
    <mergeCell ref="A107:AJ107"/>
    <mergeCell ref="AK107:AP107"/>
    <mergeCell ref="AQ107:BB107"/>
    <mergeCell ref="BC107:BT107"/>
    <mergeCell ref="BU107:CG107"/>
    <mergeCell ref="CH107:CW107"/>
    <mergeCell ref="CH106:CW106"/>
    <mergeCell ref="CX106:DJ106"/>
    <mergeCell ref="DK106:DW106"/>
    <mergeCell ref="DX106:EJ106"/>
    <mergeCell ref="EK106:EW106"/>
    <mergeCell ref="EX106:FJ106"/>
    <mergeCell ref="CX105:DJ105"/>
    <mergeCell ref="DK105:DW105"/>
    <mergeCell ref="DX105:EJ105"/>
    <mergeCell ref="EK105:EW105"/>
    <mergeCell ref="EX105:FJ105"/>
    <mergeCell ref="DK104:DW104"/>
    <mergeCell ref="DX104:EJ104"/>
    <mergeCell ref="EK104:EW104"/>
    <mergeCell ref="A106:AJ106"/>
    <mergeCell ref="AK106:AP106"/>
    <mergeCell ref="AQ106:BB106"/>
    <mergeCell ref="BC106:BT106"/>
    <mergeCell ref="BU106:CG106"/>
    <mergeCell ref="A105:AJ105"/>
    <mergeCell ref="BU105:CG105"/>
    <mergeCell ref="CH105:CW105"/>
    <mergeCell ref="CH104:CW104"/>
    <mergeCell ref="AK105:AP105"/>
    <mergeCell ref="AQ105:BB105"/>
    <mergeCell ref="BC105:BT105"/>
    <mergeCell ref="CX104:DJ104"/>
    <mergeCell ref="AK104:AP104"/>
    <mergeCell ref="AQ104:BB104"/>
    <mergeCell ref="BC104:BT104"/>
    <mergeCell ref="BU104:CG104"/>
    <mergeCell ref="A103:AJ103"/>
    <mergeCell ref="AK103:AP103"/>
    <mergeCell ref="AQ103:BB103"/>
    <mergeCell ref="BC103:BT103"/>
    <mergeCell ref="BU103:CG103"/>
    <mergeCell ref="CH103:CW103"/>
    <mergeCell ref="CH102:CW102"/>
    <mergeCell ref="CX102:DJ102"/>
    <mergeCell ref="DK102:DW102"/>
    <mergeCell ref="DX102:EJ102"/>
    <mergeCell ref="EK102:EW102"/>
    <mergeCell ref="CX103:DJ103"/>
    <mergeCell ref="DK103:DW103"/>
    <mergeCell ref="DX103:EJ103"/>
    <mergeCell ref="EK103:EW103"/>
    <mergeCell ref="EK101:EW101"/>
    <mergeCell ref="A102:AJ102"/>
    <mergeCell ref="AK102:AP102"/>
    <mergeCell ref="AQ102:BB102"/>
    <mergeCell ref="BC102:BT102"/>
    <mergeCell ref="BU102:CG102"/>
    <mergeCell ref="A101:AJ101"/>
    <mergeCell ref="AK101:AP101"/>
    <mergeCell ref="AQ101:BB101"/>
    <mergeCell ref="BC101:BT101"/>
    <mergeCell ref="CH101:CW101"/>
    <mergeCell ref="CX101:DJ101"/>
    <mergeCell ref="DK101:DW101"/>
    <mergeCell ref="DX101:EJ101"/>
    <mergeCell ref="BU100:CG100"/>
    <mergeCell ref="CX100:DJ100"/>
    <mergeCell ref="DK100:DW100"/>
    <mergeCell ref="DX100:EJ100"/>
    <mergeCell ref="BU101:CG101"/>
    <mergeCell ref="CH100:CW100"/>
    <mergeCell ref="EX100:FJ100"/>
    <mergeCell ref="EX102:FJ102"/>
    <mergeCell ref="EX101:FJ101"/>
    <mergeCell ref="EX104:FJ104"/>
    <mergeCell ref="CX99:DJ99"/>
    <mergeCell ref="DK99:DW99"/>
    <mergeCell ref="DX99:EJ99"/>
    <mergeCell ref="EK99:EW99"/>
    <mergeCell ref="EX103:FJ103"/>
    <mergeCell ref="EK100:EW100"/>
    <mergeCell ref="CH99:CW99"/>
    <mergeCell ref="AK100:AP100"/>
    <mergeCell ref="AQ100:BB100"/>
    <mergeCell ref="BC100:BT100"/>
    <mergeCell ref="CH98:CW98"/>
    <mergeCell ref="AK99:AP99"/>
    <mergeCell ref="AQ99:BB99"/>
    <mergeCell ref="BC99:BT99"/>
    <mergeCell ref="BU99:CG99"/>
    <mergeCell ref="BC98:BT98"/>
    <mergeCell ref="EK98:EW98"/>
    <mergeCell ref="EX98:FJ98"/>
    <mergeCell ref="CX97:DJ97"/>
    <mergeCell ref="DK97:DW97"/>
    <mergeCell ref="DX97:EJ97"/>
    <mergeCell ref="EK97:EW97"/>
    <mergeCell ref="EX97:FJ97"/>
    <mergeCell ref="BU98:CG98"/>
    <mergeCell ref="DK96:DW96"/>
    <mergeCell ref="CX98:DJ98"/>
    <mergeCell ref="DK98:DW98"/>
    <mergeCell ref="DX98:EJ98"/>
    <mergeCell ref="CX96:DJ96"/>
    <mergeCell ref="DX96:EJ96"/>
    <mergeCell ref="EX96:FJ96"/>
    <mergeCell ref="A97:AJ97"/>
    <mergeCell ref="AK97:AP97"/>
    <mergeCell ref="AQ97:BB97"/>
    <mergeCell ref="BC97:BT97"/>
    <mergeCell ref="BU97:CG97"/>
    <mergeCell ref="CH97:CW97"/>
    <mergeCell ref="DX95:EJ95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EK96:EW96"/>
    <mergeCell ref="EK94:EW94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DK95:DW95"/>
    <mergeCell ref="EK93:EW93"/>
    <mergeCell ref="EX93:FJ93"/>
    <mergeCell ref="A94:AJ94"/>
    <mergeCell ref="AK94:AP94"/>
    <mergeCell ref="AQ94:BB94"/>
    <mergeCell ref="BC94:BT94"/>
    <mergeCell ref="BU94:CG94"/>
    <mergeCell ref="CH94:CW94"/>
    <mergeCell ref="CX94:DJ94"/>
    <mergeCell ref="DX94:EJ94"/>
    <mergeCell ref="EK92:EW92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X93:EJ93"/>
    <mergeCell ref="EK91:EW91"/>
    <mergeCell ref="EX91:FJ91"/>
    <mergeCell ref="A92:AJ92"/>
    <mergeCell ref="AK92:AP92"/>
    <mergeCell ref="AQ92:BB92"/>
    <mergeCell ref="BC92:BT92"/>
    <mergeCell ref="BU92:CG92"/>
    <mergeCell ref="CH92:CW92"/>
    <mergeCell ref="CX92:DJ92"/>
    <mergeCell ref="DX92:EJ92"/>
    <mergeCell ref="DK90:DW90"/>
    <mergeCell ref="DX90:EJ90"/>
    <mergeCell ref="EK90:EW90"/>
    <mergeCell ref="EX90:FJ90"/>
    <mergeCell ref="AQ91:BB91"/>
    <mergeCell ref="BC91:BT91"/>
    <mergeCell ref="BU91:CG91"/>
    <mergeCell ref="CH91:CW91"/>
    <mergeCell ref="CX91:DJ91"/>
    <mergeCell ref="DX91:EJ91"/>
    <mergeCell ref="DX89:EJ89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X88:EJ88"/>
    <mergeCell ref="EK88:EW88"/>
    <mergeCell ref="EX88:FJ88"/>
    <mergeCell ref="A89:AJ89"/>
    <mergeCell ref="AK89:AP89"/>
    <mergeCell ref="AQ89:BB89"/>
    <mergeCell ref="BC89:BT89"/>
    <mergeCell ref="BU89:CG89"/>
    <mergeCell ref="CX89:DJ89"/>
    <mergeCell ref="DK89:DW89"/>
    <mergeCell ref="EX86:FJ86"/>
    <mergeCell ref="CX85:DJ85"/>
    <mergeCell ref="BC86:BT86"/>
    <mergeCell ref="CX87:DJ87"/>
    <mergeCell ref="DK87:DW87"/>
    <mergeCell ref="DX87:EJ87"/>
    <mergeCell ref="BU86:CG86"/>
    <mergeCell ref="EK87:EW87"/>
    <mergeCell ref="EX87:FJ87"/>
    <mergeCell ref="CH87:CW87"/>
    <mergeCell ref="DX85:EJ85"/>
    <mergeCell ref="EK85:EW85"/>
    <mergeCell ref="CH86:CW86"/>
    <mergeCell ref="CX86:DJ86"/>
    <mergeCell ref="DK86:DW86"/>
    <mergeCell ref="DX86:EJ86"/>
    <mergeCell ref="EK86:EW86"/>
    <mergeCell ref="EK83:EW83"/>
    <mergeCell ref="EX83:FJ83"/>
    <mergeCell ref="CX84:DJ84"/>
    <mergeCell ref="DK84:DW84"/>
    <mergeCell ref="DX84:EJ84"/>
    <mergeCell ref="EK84:EW84"/>
    <mergeCell ref="CX83:DJ83"/>
    <mergeCell ref="AK82:AP82"/>
    <mergeCell ref="AQ82:BB82"/>
    <mergeCell ref="BC82:BT82"/>
    <mergeCell ref="BU82:CG82"/>
    <mergeCell ref="DX83:EJ83"/>
    <mergeCell ref="DX82:EJ82"/>
    <mergeCell ref="CH83:CW83"/>
    <mergeCell ref="DK82:DW82"/>
    <mergeCell ref="DK83:DW83"/>
    <mergeCell ref="CX82:DJ82"/>
    <mergeCell ref="BK27:CE27"/>
    <mergeCell ref="CF27:CV27"/>
    <mergeCell ref="CW27:DM27"/>
    <mergeCell ref="EK76:EW76"/>
    <mergeCell ref="EX76:FJ76"/>
    <mergeCell ref="ET28:FJ28"/>
    <mergeCell ref="DK57:DW57"/>
    <mergeCell ref="DX57:EJ57"/>
    <mergeCell ref="EK57:EW57"/>
    <mergeCell ref="DX55:EJ55"/>
    <mergeCell ref="EX82:FJ82"/>
    <mergeCell ref="EX81:FJ81"/>
    <mergeCell ref="DX81:EJ81"/>
    <mergeCell ref="EK81:EW81"/>
    <mergeCell ref="A83:AJ83"/>
    <mergeCell ref="AK83:AP83"/>
    <mergeCell ref="AQ83:BB83"/>
    <mergeCell ref="BC83:BT83"/>
    <mergeCell ref="BU83:CG83"/>
    <mergeCell ref="A82:AJ82"/>
    <mergeCell ref="AQ80:BB80"/>
    <mergeCell ref="BU80:CG80"/>
    <mergeCell ref="CH80:CW80"/>
    <mergeCell ref="CH82:CW82"/>
    <mergeCell ref="BC85:BT85"/>
    <mergeCell ref="CH85:CW85"/>
    <mergeCell ref="BU85:CG85"/>
    <mergeCell ref="BC80:BT80"/>
    <mergeCell ref="BU84:CG84"/>
    <mergeCell ref="CH81:CW81"/>
    <mergeCell ref="CH89:CW89"/>
    <mergeCell ref="A84:AJ84"/>
    <mergeCell ref="AQ84:BB84"/>
    <mergeCell ref="BC84:BT84"/>
    <mergeCell ref="A86:AJ86"/>
    <mergeCell ref="AK86:AP86"/>
    <mergeCell ref="AQ86:BB86"/>
    <mergeCell ref="A85:AJ85"/>
    <mergeCell ref="AK85:AP85"/>
    <mergeCell ref="AQ85:BB85"/>
    <mergeCell ref="AQ121:BB121"/>
    <mergeCell ref="BC121:BT121"/>
    <mergeCell ref="AK131:AP131"/>
    <mergeCell ref="AQ131:BB131"/>
    <mergeCell ref="BC131:BT131"/>
    <mergeCell ref="AK130:AP130"/>
    <mergeCell ref="AQ130:BB130"/>
    <mergeCell ref="AK126:AP126"/>
    <mergeCell ref="AQ125:BB125"/>
    <mergeCell ref="BC125:BT125"/>
    <mergeCell ref="A134:AJ134"/>
    <mergeCell ref="AK134:AP134"/>
    <mergeCell ref="AQ134:BB134"/>
    <mergeCell ref="BC134:BT134"/>
    <mergeCell ref="A133:AJ133"/>
    <mergeCell ref="AK133:AP133"/>
    <mergeCell ref="AQ133:BB133"/>
    <mergeCell ref="BC133:BT133"/>
    <mergeCell ref="DX136:EJ136"/>
    <mergeCell ref="EK136:EW136"/>
    <mergeCell ref="EX136:FJ136"/>
    <mergeCell ref="A136:AJ136"/>
    <mergeCell ref="AK136:AP136"/>
    <mergeCell ref="AQ136:BB136"/>
    <mergeCell ref="BC136:BT136"/>
    <mergeCell ref="BU136:CG136"/>
    <mergeCell ref="CH136:CW136"/>
    <mergeCell ref="CX136:DJ136"/>
    <mergeCell ref="EX133:FJ133"/>
    <mergeCell ref="BU133:CG133"/>
    <mergeCell ref="CH134:CW134"/>
    <mergeCell ref="CX134:DJ134"/>
    <mergeCell ref="DK134:DW134"/>
    <mergeCell ref="DX134:EJ134"/>
    <mergeCell ref="EK134:EW134"/>
    <mergeCell ref="EK133:EW133"/>
    <mergeCell ref="DK136:DW136"/>
    <mergeCell ref="A130:AJ130"/>
    <mergeCell ref="EK131:EW131"/>
    <mergeCell ref="A131:AJ131"/>
    <mergeCell ref="EX134:FJ134"/>
    <mergeCell ref="BU134:CG134"/>
    <mergeCell ref="CH133:CW133"/>
    <mergeCell ref="CX133:DJ133"/>
    <mergeCell ref="DK133:DW133"/>
    <mergeCell ref="DX133:EJ133"/>
    <mergeCell ref="A132:AJ132"/>
    <mergeCell ref="AK132:AP132"/>
    <mergeCell ref="EX131:FJ131"/>
    <mergeCell ref="CX132:DJ132"/>
    <mergeCell ref="DK132:DW132"/>
    <mergeCell ref="CX131:DJ131"/>
    <mergeCell ref="DK131:DW131"/>
    <mergeCell ref="DX132:EJ132"/>
    <mergeCell ref="AQ132:BB132"/>
    <mergeCell ref="BC132:BT132"/>
    <mergeCell ref="DK130:DW130"/>
    <mergeCell ref="CX130:DJ130"/>
    <mergeCell ref="DX129:EJ129"/>
    <mergeCell ref="EK129:EW129"/>
    <mergeCell ref="CX129:DJ129"/>
    <mergeCell ref="DK129:DW129"/>
    <mergeCell ref="DX130:EJ130"/>
    <mergeCell ref="EK130:EW130"/>
    <mergeCell ref="BU128:CG128"/>
    <mergeCell ref="CX126:DJ126"/>
    <mergeCell ref="CX127:DJ127"/>
    <mergeCell ref="BU129:CG129"/>
    <mergeCell ref="CH127:CW127"/>
    <mergeCell ref="CX128:DJ128"/>
    <mergeCell ref="A127:AJ127"/>
    <mergeCell ref="AK127:AP127"/>
    <mergeCell ref="CH129:CW129"/>
    <mergeCell ref="BC123:BT123"/>
    <mergeCell ref="A129:AJ129"/>
    <mergeCell ref="AK129:AP129"/>
    <mergeCell ref="AQ129:BB129"/>
    <mergeCell ref="BC129:BT129"/>
    <mergeCell ref="CH126:CW126"/>
    <mergeCell ref="AK125:AP125"/>
    <mergeCell ref="A87:AJ87"/>
    <mergeCell ref="AK87:AP87"/>
    <mergeCell ref="AQ87:BB87"/>
    <mergeCell ref="A120:AJ120"/>
    <mergeCell ref="AK120:AP120"/>
    <mergeCell ref="A98:AJ98"/>
    <mergeCell ref="AK98:AP98"/>
    <mergeCell ref="AK88:AP88"/>
    <mergeCell ref="AQ88:BB88"/>
    <mergeCell ref="A104:AJ104"/>
    <mergeCell ref="DX119:EJ119"/>
    <mergeCell ref="EK119:EW119"/>
    <mergeCell ref="A88:AJ88"/>
    <mergeCell ref="A91:AJ91"/>
    <mergeCell ref="AK91:AP91"/>
    <mergeCell ref="AQ119:BB119"/>
    <mergeCell ref="A119:AJ119"/>
    <mergeCell ref="AQ98:BB98"/>
    <mergeCell ref="A100:AJ100"/>
    <mergeCell ref="A99:AJ99"/>
    <mergeCell ref="DK91:DW91"/>
    <mergeCell ref="BU120:CG120"/>
    <mergeCell ref="AQ120:BB120"/>
    <mergeCell ref="BC120:BT120"/>
    <mergeCell ref="EX119:FJ119"/>
    <mergeCell ref="EX120:FJ120"/>
    <mergeCell ref="CH119:CW119"/>
    <mergeCell ref="CH120:CW120"/>
    <mergeCell ref="CX119:DJ119"/>
    <mergeCell ref="DK119:DW119"/>
    <mergeCell ref="EX85:FJ85"/>
    <mergeCell ref="BU87:CG87"/>
    <mergeCell ref="BU81:CG81"/>
    <mergeCell ref="EX125:FJ125"/>
    <mergeCell ref="EK126:EW126"/>
    <mergeCell ref="CH125:CW125"/>
    <mergeCell ref="BU125:CG125"/>
    <mergeCell ref="DX126:EJ126"/>
    <mergeCell ref="CX125:DJ125"/>
    <mergeCell ref="DK122:DW122"/>
    <mergeCell ref="BC81:BT81"/>
    <mergeCell ref="BC87:BT87"/>
    <mergeCell ref="BU88:CG88"/>
    <mergeCell ref="CH88:CW88"/>
    <mergeCell ref="EK82:EW82"/>
    <mergeCell ref="DK85:DW85"/>
    <mergeCell ref="CH84:CW84"/>
    <mergeCell ref="CX88:DJ88"/>
    <mergeCell ref="DK88:DW88"/>
    <mergeCell ref="BC88:BT88"/>
    <mergeCell ref="CH59:CW59"/>
    <mergeCell ref="CH58:CW58"/>
    <mergeCell ref="CX59:DJ59"/>
    <mergeCell ref="CH60:CW60"/>
    <mergeCell ref="EX80:FJ80"/>
    <mergeCell ref="DK80:DW80"/>
    <mergeCell ref="DX80:EJ80"/>
    <mergeCell ref="EK80:EW80"/>
    <mergeCell ref="EK79:EW79"/>
    <mergeCell ref="CX80:DJ80"/>
    <mergeCell ref="DK79:DW79"/>
    <mergeCell ref="DX79:EJ79"/>
    <mergeCell ref="EX79:FJ79"/>
    <mergeCell ref="BU65:CG65"/>
    <mergeCell ref="DK78:DW78"/>
    <mergeCell ref="CX66:DJ66"/>
    <mergeCell ref="CH76:CW76"/>
    <mergeCell ref="DK77:DW77"/>
    <mergeCell ref="CX70:DJ70"/>
    <mergeCell ref="DK70:DW70"/>
    <mergeCell ref="DK76:DW76"/>
    <mergeCell ref="CX75:DJ75"/>
    <mergeCell ref="CH69:CW69"/>
    <mergeCell ref="EK59:EW59"/>
    <mergeCell ref="EX59:FJ59"/>
    <mergeCell ref="EK62:EW62"/>
    <mergeCell ref="EK60:EW60"/>
    <mergeCell ref="EX61:FJ61"/>
    <mergeCell ref="DX60:EJ60"/>
    <mergeCell ref="EX62:FJ62"/>
    <mergeCell ref="DX61:EJ61"/>
    <mergeCell ref="AK80:AP80"/>
    <mergeCell ref="EK58:EW58"/>
    <mergeCell ref="EK77:EW77"/>
    <mergeCell ref="DX78:EJ78"/>
    <mergeCell ref="BC77:BT77"/>
    <mergeCell ref="BU77:CG77"/>
    <mergeCell ref="CX78:DJ78"/>
    <mergeCell ref="BU78:CG78"/>
    <mergeCell ref="CH77:CW77"/>
    <mergeCell ref="DK59:DW59"/>
    <mergeCell ref="AK76:AP76"/>
    <mergeCell ref="BC78:BT78"/>
    <mergeCell ref="A81:AJ81"/>
    <mergeCell ref="A78:AJ78"/>
    <mergeCell ref="A80:AJ80"/>
    <mergeCell ref="BC79:BT79"/>
    <mergeCell ref="AK79:AP79"/>
    <mergeCell ref="AQ79:BB79"/>
    <mergeCell ref="A79:AJ79"/>
    <mergeCell ref="AK78:AP78"/>
    <mergeCell ref="DX75:EJ75"/>
    <mergeCell ref="DX71:EJ71"/>
    <mergeCell ref="DX73:EJ73"/>
    <mergeCell ref="DK67:DW67"/>
    <mergeCell ref="DX67:EJ67"/>
    <mergeCell ref="DX70:EJ70"/>
    <mergeCell ref="DK75:DW75"/>
    <mergeCell ref="AK72:AP72"/>
    <mergeCell ref="AQ72:BB72"/>
    <mergeCell ref="BC72:BT72"/>
    <mergeCell ref="DX63:EJ63"/>
    <mergeCell ref="DK65:DW65"/>
    <mergeCell ref="DX64:EJ64"/>
    <mergeCell ref="AK65:AP65"/>
    <mergeCell ref="AQ65:BB65"/>
    <mergeCell ref="AK66:AP66"/>
    <mergeCell ref="DK69:DW69"/>
    <mergeCell ref="AQ63:BB63"/>
    <mergeCell ref="BU63:CG63"/>
    <mergeCell ref="A59:AJ59"/>
    <mergeCell ref="AK59:AP59"/>
    <mergeCell ref="A63:AJ63"/>
    <mergeCell ref="AK63:AP63"/>
    <mergeCell ref="BC63:BT63"/>
    <mergeCell ref="AK62:AP62"/>
    <mergeCell ref="AQ62:BB62"/>
    <mergeCell ref="BC62:BT62"/>
    <mergeCell ref="CH54:CW54"/>
    <mergeCell ref="CX54:DJ54"/>
    <mergeCell ref="A57:AJ57"/>
    <mergeCell ref="AK57:AP57"/>
    <mergeCell ref="BC57:BT57"/>
    <mergeCell ref="BU62:CG62"/>
    <mergeCell ref="BC61:BT61"/>
    <mergeCell ref="A61:AJ61"/>
    <mergeCell ref="AK61:AP61"/>
    <mergeCell ref="AQ61:BB61"/>
    <mergeCell ref="BU59:CG59"/>
    <mergeCell ref="DX59:EJ59"/>
    <mergeCell ref="DK52:DW52"/>
    <mergeCell ref="DX52:EJ52"/>
    <mergeCell ref="AQ55:BB55"/>
    <mergeCell ref="BU52:CG52"/>
    <mergeCell ref="BU57:CG57"/>
    <mergeCell ref="AQ57:BB57"/>
    <mergeCell ref="CX53:DJ53"/>
    <mergeCell ref="CX57:DJ57"/>
    <mergeCell ref="A56:AJ56"/>
    <mergeCell ref="AK54:AP54"/>
    <mergeCell ref="AQ54:BB54"/>
    <mergeCell ref="BC54:BT54"/>
    <mergeCell ref="AK55:AP55"/>
    <mergeCell ref="AQ59:BB59"/>
    <mergeCell ref="BC59:BT59"/>
    <mergeCell ref="A58:AJ58"/>
    <mergeCell ref="AK58:AP58"/>
    <mergeCell ref="AQ58:BB58"/>
    <mergeCell ref="DX50:EJ50"/>
    <mergeCell ref="EK50:EW50"/>
    <mergeCell ref="A50:AJ50"/>
    <mergeCell ref="EK52:EW52"/>
    <mergeCell ref="EX52:FJ52"/>
    <mergeCell ref="DX53:EJ53"/>
    <mergeCell ref="EK53:EW53"/>
    <mergeCell ref="EX53:FJ53"/>
    <mergeCell ref="CH53:CW53"/>
    <mergeCell ref="A53:AJ53"/>
    <mergeCell ref="EX58:FJ58"/>
    <mergeCell ref="CX52:DJ52"/>
    <mergeCell ref="EK51:EW51"/>
    <mergeCell ref="DK58:DW58"/>
    <mergeCell ref="DX58:EJ58"/>
    <mergeCell ref="AK53:AP53"/>
    <mergeCell ref="AQ53:BB53"/>
    <mergeCell ref="BC53:BT53"/>
    <mergeCell ref="EX51:FJ51"/>
    <mergeCell ref="CX58:DJ58"/>
    <mergeCell ref="BC50:BT50"/>
    <mergeCell ref="BU50:CG50"/>
    <mergeCell ref="A51:AJ51"/>
    <mergeCell ref="DX49:EJ49"/>
    <mergeCell ref="BC58:BT58"/>
    <mergeCell ref="BU58:CG58"/>
    <mergeCell ref="BU53:CG53"/>
    <mergeCell ref="A54:AJ54"/>
    <mergeCell ref="CX50:DJ50"/>
    <mergeCell ref="DK50:DW50"/>
    <mergeCell ref="EK49:EW49"/>
    <mergeCell ref="AK51:AP51"/>
    <mergeCell ref="AQ51:BB51"/>
    <mergeCell ref="BC51:BT51"/>
    <mergeCell ref="BU51:CG51"/>
    <mergeCell ref="CH50:CW50"/>
    <mergeCell ref="CX51:DJ51"/>
    <mergeCell ref="DK51:DW51"/>
    <mergeCell ref="DX51:EJ51"/>
    <mergeCell ref="CH49:CW49"/>
    <mergeCell ref="AT31:BB31"/>
    <mergeCell ref="BK31:CE31"/>
    <mergeCell ref="CX49:DJ49"/>
    <mergeCell ref="CF31:CV31"/>
    <mergeCell ref="CW31:DM31"/>
    <mergeCell ref="CW34:DM34"/>
    <mergeCell ref="BK33:CE33"/>
    <mergeCell ref="BK34:CE34"/>
    <mergeCell ref="BK35:CE35"/>
    <mergeCell ref="CF34:CV34"/>
    <mergeCell ref="BK28:CE28"/>
    <mergeCell ref="CW28:DM28"/>
    <mergeCell ref="A25:AM25"/>
    <mergeCell ref="EE28:ES28"/>
    <mergeCell ref="CF33:CV33"/>
    <mergeCell ref="CW32:DM32"/>
    <mergeCell ref="CW33:DM33"/>
    <mergeCell ref="A33:AM33"/>
    <mergeCell ref="DN33:ED33"/>
    <mergeCell ref="A28:AM28"/>
    <mergeCell ref="DN26:ED26"/>
    <mergeCell ref="EE26:ES26"/>
    <mergeCell ref="CW25:DM25"/>
    <mergeCell ref="DN25:ED25"/>
    <mergeCell ref="AT25:BB25"/>
    <mergeCell ref="EE25:ES25"/>
    <mergeCell ref="BK25:CE25"/>
    <mergeCell ref="ET26:FJ26"/>
    <mergeCell ref="AN33:AS33"/>
    <mergeCell ref="DN32:ED32"/>
    <mergeCell ref="EE32:ES32"/>
    <mergeCell ref="ET32:FJ32"/>
    <mergeCell ref="BK26:CE26"/>
    <mergeCell ref="CW26:DM26"/>
    <mergeCell ref="AT26:BB26"/>
    <mergeCell ref="CW30:DM30"/>
    <mergeCell ref="AT32:BB32"/>
    <mergeCell ref="CW24:DM24"/>
    <mergeCell ref="AT20:BB20"/>
    <mergeCell ref="AT22:BB22"/>
    <mergeCell ref="AT24:BB24"/>
    <mergeCell ref="A22:AM22"/>
    <mergeCell ref="CF22:CV22"/>
    <mergeCell ref="BK22:CE22"/>
    <mergeCell ref="BK24:CE24"/>
    <mergeCell ref="CW23:DM23"/>
    <mergeCell ref="A23:AM23"/>
    <mergeCell ref="ET25:FJ25"/>
    <mergeCell ref="DN24:ED24"/>
    <mergeCell ref="AN22:AS22"/>
    <mergeCell ref="BK20:CE20"/>
    <mergeCell ref="CF24:CV24"/>
    <mergeCell ref="A24:AM24"/>
    <mergeCell ref="AN24:AS24"/>
    <mergeCell ref="ET24:FJ24"/>
    <mergeCell ref="EE24:ES24"/>
    <mergeCell ref="A20:AM20"/>
    <mergeCell ref="EE22:ES22"/>
    <mergeCell ref="EE20:ES20"/>
    <mergeCell ref="CW22:DM22"/>
    <mergeCell ref="DN22:ED22"/>
    <mergeCell ref="ET22:FJ22"/>
    <mergeCell ref="CW20:DM20"/>
    <mergeCell ref="DN20:ED20"/>
    <mergeCell ref="ET20:FJ20"/>
    <mergeCell ref="DN21:ED21"/>
    <mergeCell ref="EE21:ES21"/>
    <mergeCell ref="EE18:ES18"/>
    <mergeCell ref="ET18:FJ18"/>
    <mergeCell ref="A19:AM19"/>
    <mergeCell ref="AN19:AS19"/>
    <mergeCell ref="CF19:CV19"/>
    <mergeCell ref="CW19:DM19"/>
    <mergeCell ref="DN19:ED19"/>
    <mergeCell ref="EE19:ES19"/>
    <mergeCell ref="AT19:BB19"/>
    <mergeCell ref="ET19:FJ19"/>
    <mergeCell ref="ET11:FJ11"/>
    <mergeCell ref="EJ11:ES11"/>
    <mergeCell ref="AT16:BB17"/>
    <mergeCell ref="A16:AM17"/>
    <mergeCell ref="A18:AM18"/>
    <mergeCell ref="AN18:AS18"/>
    <mergeCell ref="CF18:CV18"/>
    <mergeCell ref="CW18:DM18"/>
    <mergeCell ref="AT18:BB18"/>
    <mergeCell ref="DN18:ED18"/>
    <mergeCell ref="ET8:FJ8"/>
    <mergeCell ref="V9:EB9"/>
    <mergeCell ref="ET9:FJ9"/>
    <mergeCell ref="ET10:FJ10"/>
    <mergeCell ref="EG10:EQ10"/>
    <mergeCell ref="ET12:FJ12"/>
    <mergeCell ref="BK8:EC8"/>
    <mergeCell ref="A8:BB8"/>
    <mergeCell ref="EG9:EQ9"/>
    <mergeCell ref="P10:EC10"/>
    <mergeCell ref="A1:EQ1"/>
    <mergeCell ref="A2:EQ2"/>
    <mergeCell ref="ET6:FJ6"/>
    <mergeCell ref="ET1:FJ2"/>
    <mergeCell ref="BJ7:CD7"/>
    <mergeCell ref="CE7:CI7"/>
    <mergeCell ref="CJ7:CK7"/>
    <mergeCell ref="ET7:FJ7"/>
    <mergeCell ref="A3:EQ3"/>
    <mergeCell ref="A4:EQ4"/>
    <mergeCell ref="AN20:AS20"/>
    <mergeCell ref="A14:FJ14"/>
    <mergeCell ref="ET16:FJ17"/>
    <mergeCell ref="CF17:CV17"/>
    <mergeCell ref="CW17:DM17"/>
    <mergeCell ref="DN17:ED17"/>
    <mergeCell ref="EE17:ES17"/>
    <mergeCell ref="AN16:AS17"/>
    <mergeCell ref="BK16:CE17"/>
    <mergeCell ref="CF16:ES16"/>
    <mergeCell ref="AN25:AS25"/>
    <mergeCell ref="CF25:CV25"/>
    <mergeCell ref="BK18:CE18"/>
    <mergeCell ref="CF20:CV20"/>
    <mergeCell ref="BK30:CE30"/>
    <mergeCell ref="CF30:CV30"/>
    <mergeCell ref="BK19:CE19"/>
    <mergeCell ref="CF26:CV26"/>
    <mergeCell ref="CF28:CV28"/>
    <mergeCell ref="AN26:AS26"/>
    <mergeCell ref="A52:AJ52"/>
    <mergeCell ref="AK48:AP49"/>
    <mergeCell ref="AQ48:BB49"/>
    <mergeCell ref="BC48:BT49"/>
    <mergeCell ref="BU48:CG49"/>
    <mergeCell ref="AK52:AP52"/>
    <mergeCell ref="AQ52:BB52"/>
    <mergeCell ref="BC52:BT52"/>
    <mergeCell ref="AK50:AP50"/>
    <mergeCell ref="AQ50:BB50"/>
    <mergeCell ref="AT33:BB33"/>
    <mergeCell ref="A64:AJ64"/>
    <mergeCell ref="AK64:AP64"/>
    <mergeCell ref="AQ64:BB64"/>
    <mergeCell ref="BC64:BT64"/>
    <mergeCell ref="AK60:AP60"/>
    <mergeCell ref="AQ60:BB60"/>
    <mergeCell ref="A34:AM34"/>
    <mergeCell ref="AN34:AS34"/>
    <mergeCell ref="A55:AJ55"/>
    <mergeCell ref="A27:AM27"/>
    <mergeCell ref="AN27:AS27"/>
    <mergeCell ref="AT27:BB27"/>
    <mergeCell ref="A30:AM30"/>
    <mergeCell ref="AT35:BB35"/>
    <mergeCell ref="A32:AM32"/>
    <mergeCell ref="AN28:AS28"/>
    <mergeCell ref="AT28:BB28"/>
    <mergeCell ref="A31:AM31"/>
    <mergeCell ref="AN31:AS31"/>
    <mergeCell ref="A77:AJ77"/>
    <mergeCell ref="BU75:CG75"/>
    <mergeCell ref="AK84:AP84"/>
    <mergeCell ref="AK81:AP81"/>
    <mergeCell ref="AQ81:BB81"/>
    <mergeCell ref="A26:AM26"/>
    <mergeCell ref="AT34:BB34"/>
    <mergeCell ref="A35:AM35"/>
    <mergeCell ref="AN35:AS35"/>
    <mergeCell ref="AN32:AS32"/>
    <mergeCell ref="EX50:FJ50"/>
    <mergeCell ref="EX75:FJ75"/>
    <mergeCell ref="A76:AJ76"/>
    <mergeCell ref="A75:AJ75"/>
    <mergeCell ref="AK75:AP75"/>
    <mergeCell ref="A66:AJ66"/>
    <mergeCell ref="AQ66:BB66"/>
    <mergeCell ref="BC66:BT66"/>
    <mergeCell ref="BC65:BT65"/>
    <mergeCell ref="CH64:CW64"/>
    <mergeCell ref="EX63:FJ63"/>
    <mergeCell ref="EK68:EW68"/>
    <mergeCell ref="EX65:FJ65"/>
    <mergeCell ref="CH78:CW78"/>
    <mergeCell ref="EK128:EW128"/>
    <mergeCell ref="EK120:EW120"/>
    <mergeCell ref="DX66:EJ66"/>
    <mergeCell ref="DK66:DW66"/>
    <mergeCell ref="DK74:DW74"/>
    <mergeCell ref="DX69:EJ69"/>
    <mergeCell ref="CX74:DJ74"/>
    <mergeCell ref="DX77:EJ77"/>
    <mergeCell ref="EX64:FJ64"/>
    <mergeCell ref="AQ76:BB76"/>
    <mergeCell ref="EX66:FJ66"/>
    <mergeCell ref="EK75:EW75"/>
    <mergeCell ref="EK66:EW66"/>
    <mergeCell ref="EX72:FJ72"/>
    <mergeCell ref="EK73:EW73"/>
    <mergeCell ref="CX65:DJ65"/>
    <mergeCell ref="EK78:EW78"/>
    <mergeCell ref="EX78:FJ78"/>
    <mergeCell ref="EX77:FJ77"/>
    <mergeCell ref="EX73:FJ73"/>
    <mergeCell ref="EK69:EW69"/>
    <mergeCell ref="EX69:FJ69"/>
    <mergeCell ref="EK72:EW72"/>
    <mergeCell ref="CX64:DJ64"/>
    <mergeCell ref="CX60:DJ60"/>
    <mergeCell ref="CH62:CW62"/>
    <mergeCell ref="CX62:DJ62"/>
    <mergeCell ref="CH61:CW61"/>
    <mergeCell ref="DK60:DW60"/>
    <mergeCell ref="CX61:DJ61"/>
    <mergeCell ref="DK61:DW61"/>
    <mergeCell ref="DN34:ED34"/>
    <mergeCell ref="CW35:DM35"/>
    <mergeCell ref="A47:FJ47"/>
    <mergeCell ref="CH48:EJ48"/>
    <mergeCell ref="A48:AJ49"/>
    <mergeCell ref="DN35:ED35"/>
    <mergeCell ref="EE35:ES35"/>
    <mergeCell ref="EE34:ES34"/>
    <mergeCell ref="EK48:FJ48"/>
    <mergeCell ref="EX49:FJ49"/>
    <mergeCell ref="EX129:FJ129"/>
    <mergeCell ref="AK119:AP119"/>
    <mergeCell ref="BC119:BT119"/>
    <mergeCell ref="BU119:CG119"/>
    <mergeCell ref="DK128:DW128"/>
    <mergeCell ref="DX128:EJ128"/>
    <mergeCell ref="EX128:FJ128"/>
    <mergeCell ref="CX120:DJ120"/>
    <mergeCell ref="AQ127:BB127"/>
    <mergeCell ref="DX120:EJ120"/>
    <mergeCell ref="CX77:DJ77"/>
    <mergeCell ref="CX79:DJ79"/>
    <mergeCell ref="CX81:DJ81"/>
    <mergeCell ref="DK120:DW120"/>
    <mergeCell ref="DX76:EJ76"/>
    <mergeCell ref="CX76:DJ76"/>
    <mergeCell ref="DK81:DW81"/>
    <mergeCell ref="DK92:DW92"/>
    <mergeCell ref="DK93:DW93"/>
    <mergeCell ref="DK94:DW94"/>
    <mergeCell ref="CH75:CW75"/>
    <mergeCell ref="AQ77:BB77"/>
    <mergeCell ref="BU76:CG76"/>
    <mergeCell ref="AK77:AP77"/>
    <mergeCell ref="CH79:CW79"/>
    <mergeCell ref="BU79:CG79"/>
    <mergeCell ref="AQ75:BB75"/>
    <mergeCell ref="AQ78:BB78"/>
    <mergeCell ref="BC75:BT75"/>
    <mergeCell ref="BC76:BT76"/>
    <mergeCell ref="EX121:FJ121"/>
    <mergeCell ref="A122:AJ122"/>
    <mergeCell ref="AK122:AP122"/>
    <mergeCell ref="AQ122:BB122"/>
    <mergeCell ref="BC122:BT122"/>
    <mergeCell ref="BU122:CG122"/>
    <mergeCell ref="A121:AJ121"/>
    <mergeCell ref="EK121:EW121"/>
    <mergeCell ref="CH121:CW121"/>
    <mergeCell ref="DK121:DW121"/>
    <mergeCell ref="DX125:EJ125"/>
    <mergeCell ref="A123:AJ123"/>
    <mergeCell ref="AK123:AP123"/>
    <mergeCell ref="AK121:AP121"/>
    <mergeCell ref="BU121:CG121"/>
    <mergeCell ref="CX123:DJ123"/>
    <mergeCell ref="DX122:EJ122"/>
    <mergeCell ref="AQ123:BB123"/>
    <mergeCell ref="DX121:EJ121"/>
    <mergeCell ref="A125:AJ125"/>
    <mergeCell ref="BC127:BT127"/>
    <mergeCell ref="BU127:CG127"/>
    <mergeCell ref="A128:AJ128"/>
    <mergeCell ref="AK128:AP128"/>
    <mergeCell ref="AQ128:BB128"/>
    <mergeCell ref="AQ126:BB126"/>
    <mergeCell ref="BC126:BT126"/>
    <mergeCell ref="BU126:CG126"/>
    <mergeCell ref="A126:AJ126"/>
    <mergeCell ref="BC128:BT128"/>
    <mergeCell ref="BU123:CG123"/>
    <mergeCell ref="EX122:FJ122"/>
    <mergeCell ref="EK122:EW122"/>
    <mergeCell ref="DK123:DW123"/>
    <mergeCell ref="DX123:EJ123"/>
    <mergeCell ref="CH123:CW123"/>
    <mergeCell ref="EX123:FJ123"/>
    <mergeCell ref="CH122:CW122"/>
    <mergeCell ref="DK125:DW125"/>
    <mergeCell ref="CH128:CW128"/>
    <mergeCell ref="CX121:DJ121"/>
    <mergeCell ref="DK127:DW127"/>
    <mergeCell ref="DX127:EJ127"/>
    <mergeCell ref="EK127:EW127"/>
    <mergeCell ref="CX122:DJ122"/>
    <mergeCell ref="EK123:EW123"/>
    <mergeCell ref="DK126:DW126"/>
    <mergeCell ref="EK125:EW125"/>
    <mergeCell ref="EX126:FJ126"/>
    <mergeCell ref="EK61:EW61"/>
    <mergeCell ref="EE33:ES33"/>
    <mergeCell ref="ET30:FJ30"/>
    <mergeCell ref="ET33:FJ33"/>
    <mergeCell ref="A29:AM29"/>
    <mergeCell ref="AN29:AS29"/>
    <mergeCell ref="AT29:BB29"/>
    <mergeCell ref="BK29:CE29"/>
    <mergeCell ref="CF29:CV29"/>
    <mergeCell ref="CF32:CV32"/>
    <mergeCell ref="EE30:ES30"/>
    <mergeCell ref="BK32:CE32"/>
    <mergeCell ref="DK49:DW49"/>
    <mergeCell ref="DN29:ED29"/>
    <mergeCell ref="BC60:BT60"/>
    <mergeCell ref="BU60:CG60"/>
    <mergeCell ref="CH52:CW52"/>
    <mergeCell ref="CH51:CW51"/>
    <mergeCell ref="DK53:DW53"/>
    <mergeCell ref="ET29:FJ29"/>
    <mergeCell ref="CF35:CV35"/>
    <mergeCell ref="EX60:FJ60"/>
    <mergeCell ref="ET34:FJ34"/>
    <mergeCell ref="ET35:FJ35"/>
    <mergeCell ref="A74:AJ74"/>
    <mergeCell ref="AK74:AP74"/>
    <mergeCell ref="AQ74:BB74"/>
    <mergeCell ref="BC74:BT74"/>
    <mergeCell ref="BU74:CG74"/>
    <mergeCell ref="CH74:CW74"/>
    <mergeCell ref="ET23:FJ23"/>
    <mergeCell ref="DX74:EJ74"/>
    <mergeCell ref="EK74:EW74"/>
    <mergeCell ref="EX74:FJ74"/>
    <mergeCell ref="DX72:EJ72"/>
    <mergeCell ref="CX73:DJ73"/>
    <mergeCell ref="CX72:DJ72"/>
    <mergeCell ref="DK72:DW72"/>
    <mergeCell ref="DK73:DW73"/>
    <mergeCell ref="AN23:AS23"/>
    <mergeCell ref="AT23:BB23"/>
    <mergeCell ref="BK23:CE23"/>
    <mergeCell ref="CF23:CV23"/>
    <mergeCell ref="BU73:CG73"/>
    <mergeCell ref="CH73:CW73"/>
    <mergeCell ref="BU72:CG72"/>
    <mergeCell ref="CH72:CW72"/>
    <mergeCell ref="CW29:DM29"/>
    <mergeCell ref="BU66:CG66"/>
    <mergeCell ref="DN23:ED23"/>
    <mergeCell ref="AN30:AS30"/>
    <mergeCell ref="AT30:BB30"/>
    <mergeCell ref="CH66:CW66"/>
    <mergeCell ref="DN30:ED30"/>
    <mergeCell ref="CX68:DJ68"/>
    <mergeCell ref="DK68:DW68"/>
    <mergeCell ref="DX68:EJ68"/>
    <mergeCell ref="EE23:ES23"/>
    <mergeCell ref="EE29:ES29"/>
    <mergeCell ref="EX68:FJ68"/>
    <mergeCell ref="A68:AJ68"/>
    <mergeCell ref="AK68:AP68"/>
    <mergeCell ref="AQ68:BB68"/>
    <mergeCell ref="BC68:BT68"/>
    <mergeCell ref="BU68:CG68"/>
    <mergeCell ref="CH68:CW68"/>
    <mergeCell ref="A73:AJ73"/>
    <mergeCell ref="AK73:AP73"/>
    <mergeCell ref="AQ73:BB73"/>
    <mergeCell ref="CH67:CW67"/>
    <mergeCell ref="CX67:DJ67"/>
    <mergeCell ref="A67:AJ67"/>
    <mergeCell ref="AK67:AP67"/>
    <mergeCell ref="AQ67:BB67"/>
    <mergeCell ref="BC73:BT73"/>
    <mergeCell ref="A72:AJ72"/>
    <mergeCell ref="EK64:EW64"/>
    <mergeCell ref="BU61:CG61"/>
    <mergeCell ref="BC67:BT67"/>
    <mergeCell ref="BU67:CG67"/>
    <mergeCell ref="A65:AJ65"/>
    <mergeCell ref="A60:AJ60"/>
    <mergeCell ref="BU64:CG64"/>
    <mergeCell ref="A62:AJ62"/>
    <mergeCell ref="DK63:DW63"/>
    <mergeCell ref="DX62:EJ62"/>
    <mergeCell ref="CH124:CW124"/>
    <mergeCell ref="EK67:EW67"/>
    <mergeCell ref="EX67:FJ67"/>
    <mergeCell ref="CH63:CW63"/>
    <mergeCell ref="DK62:DW62"/>
    <mergeCell ref="CH65:CW65"/>
    <mergeCell ref="DK64:DW64"/>
    <mergeCell ref="EK65:EW65"/>
    <mergeCell ref="DX65:EJ65"/>
    <mergeCell ref="EK63:EW63"/>
    <mergeCell ref="CX124:DJ124"/>
    <mergeCell ref="DK124:DW124"/>
    <mergeCell ref="DX124:EJ124"/>
    <mergeCell ref="EK124:EW124"/>
    <mergeCell ref="EX124:FJ124"/>
    <mergeCell ref="A124:AJ124"/>
    <mergeCell ref="AK124:AP124"/>
    <mergeCell ref="AQ124:BB124"/>
    <mergeCell ref="BC124:BT124"/>
    <mergeCell ref="BU124:CG124"/>
  </mergeCells>
  <printOptions/>
  <pageMargins left="0.75" right="0.75" top="1" bottom="1" header="0.5" footer="0.5"/>
  <pageSetup horizontalDpi="600" verticalDpi="600" orientation="landscape" paperSize="9" scale="73" r:id="rId1"/>
  <rowBreaks count="2" manualBreakCount="2">
    <brk id="24" max="16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23</v>
      </c>
    </row>
    <row r="2" spans="1:99" s="31" customFormat="1" ht="14.25">
      <c r="A2" s="198" t="s">
        <v>31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</row>
    <row r="3" ht="3" customHeight="1"/>
    <row r="4" spans="1:99" s="24" customFormat="1" ht="12.75">
      <c r="A4" s="202" t="s">
        <v>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197" t="s">
        <v>124</v>
      </c>
      <c r="AF4" s="197"/>
      <c r="AG4" s="197"/>
      <c r="AH4" s="197"/>
      <c r="AI4" s="197"/>
      <c r="AJ4" s="197" t="s">
        <v>125</v>
      </c>
      <c r="AK4" s="197"/>
      <c r="AL4" s="197"/>
      <c r="AM4" s="197"/>
      <c r="AN4" s="197"/>
      <c r="AO4" s="197"/>
      <c r="AP4" s="197"/>
      <c r="AQ4" s="197"/>
      <c r="AR4" s="197"/>
      <c r="AS4" s="197"/>
      <c r="AT4" s="197" t="s">
        <v>126</v>
      </c>
      <c r="AU4" s="197"/>
      <c r="AV4" s="197"/>
      <c r="AW4" s="197"/>
      <c r="AX4" s="197"/>
      <c r="AY4" s="197"/>
      <c r="AZ4" s="197"/>
      <c r="BA4" s="197"/>
      <c r="BB4" s="197"/>
      <c r="BC4" s="226" t="s">
        <v>16</v>
      </c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199" t="s">
        <v>127</v>
      </c>
      <c r="CN4" s="199"/>
      <c r="CO4" s="199"/>
      <c r="CP4" s="199"/>
      <c r="CQ4" s="199"/>
      <c r="CR4" s="199"/>
      <c r="CS4" s="199"/>
      <c r="CT4" s="199"/>
      <c r="CU4" s="199"/>
    </row>
    <row r="5" spans="1:99" s="24" customFormat="1" ht="12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1" t="s">
        <v>128</v>
      </c>
      <c r="AF5" s="201"/>
      <c r="AG5" s="201"/>
      <c r="AH5" s="201"/>
      <c r="AI5" s="201"/>
      <c r="AJ5" s="201" t="s">
        <v>129</v>
      </c>
      <c r="AK5" s="201"/>
      <c r="AL5" s="201"/>
      <c r="AM5" s="201"/>
      <c r="AN5" s="201"/>
      <c r="AO5" s="201"/>
      <c r="AP5" s="201"/>
      <c r="AQ5" s="201"/>
      <c r="AR5" s="201"/>
      <c r="AS5" s="201"/>
      <c r="AT5" s="201" t="s">
        <v>130</v>
      </c>
      <c r="AU5" s="201"/>
      <c r="AV5" s="201"/>
      <c r="AW5" s="201"/>
      <c r="AX5" s="201"/>
      <c r="AY5" s="201"/>
      <c r="AZ5" s="201"/>
      <c r="BA5" s="201"/>
      <c r="BB5" s="201"/>
      <c r="BC5" s="201" t="s">
        <v>131</v>
      </c>
      <c r="BD5" s="201"/>
      <c r="BE5" s="201"/>
      <c r="BF5" s="201"/>
      <c r="BG5" s="201"/>
      <c r="BH5" s="201"/>
      <c r="BI5" s="201"/>
      <c r="BJ5" s="201"/>
      <c r="BK5" s="201"/>
      <c r="BL5" s="201" t="s">
        <v>131</v>
      </c>
      <c r="BM5" s="201"/>
      <c r="BN5" s="201"/>
      <c r="BO5" s="201"/>
      <c r="BP5" s="201"/>
      <c r="BQ5" s="201"/>
      <c r="BR5" s="201"/>
      <c r="BS5" s="201"/>
      <c r="BT5" s="201"/>
      <c r="BU5" s="201" t="s">
        <v>132</v>
      </c>
      <c r="BV5" s="201"/>
      <c r="BW5" s="201"/>
      <c r="BX5" s="201"/>
      <c r="BY5" s="201"/>
      <c r="BZ5" s="201"/>
      <c r="CA5" s="201"/>
      <c r="CB5" s="201"/>
      <c r="CC5" s="201"/>
      <c r="CD5" s="201" t="s">
        <v>19</v>
      </c>
      <c r="CE5" s="201"/>
      <c r="CF5" s="201"/>
      <c r="CG5" s="201"/>
      <c r="CH5" s="201"/>
      <c r="CI5" s="201"/>
      <c r="CJ5" s="201"/>
      <c r="CK5" s="201"/>
      <c r="CL5" s="201"/>
      <c r="CM5" s="203" t="s">
        <v>133</v>
      </c>
      <c r="CN5" s="203"/>
      <c r="CO5" s="203"/>
      <c r="CP5" s="203"/>
      <c r="CQ5" s="203"/>
      <c r="CR5" s="203"/>
      <c r="CS5" s="203"/>
      <c r="CT5" s="203"/>
      <c r="CU5" s="203"/>
    </row>
    <row r="6" spans="1:99" s="24" customFormat="1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  <c r="AF6" s="201"/>
      <c r="AG6" s="201"/>
      <c r="AH6" s="201"/>
      <c r="AI6" s="201"/>
      <c r="AJ6" s="201" t="s">
        <v>134</v>
      </c>
      <c r="AK6" s="201"/>
      <c r="AL6" s="201"/>
      <c r="AM6" s="201"/>
      <c r="AN6" s="201"/>
      <c r="AO6" s="201"/>
      <c r="AP6" s="201"/>
      <c r="AQ6" s="201"/>
      <c r="AR6" s="201"/>
      <c r="AS6" s="201"/>
      <c r="AT6" s="201" t="s">
        <v>135</v>
      </c>
      <c r="AU6" s="201"/>
      <c r="AV6" s="201"/>
      <c r="AW6" s="201"/>
      <c r="AX6" s="201"/>
      <c r="AY6" s="201"/>
      <c r="AZ6" s="201"/>
      <c r="BA6" s="201"/>
      <c r="BB6" s="201"/>
      <c r="BC6" s="201" t="s">
        <v>136</v>
      </c>
      <c r="BD6" s="201"/>
      <c r="BE6" s="201"/>
      <c r="BF6" s="201"/>
      <c r="BG6" s="201"/>
      <c r="BH6" s="201"/>
      <c r="BI6" s="201"/>
      <c r="BJ6" s="201"/>
      <c r="BK6" s="201"/>
      <c r="BL6" s="201" t="s">
        <v>137</v>
      </c>
      <c r="BM6" s="201"/>
      <c r="BN6" s="201"/>
      <c r="BO6" s="201"/>
      <c r="BP6" s="201"/>
      <c r="BQ6" s="201"/>
      <c r="BR6" s="201"/>
      <c r="BS6" s="201"/>
      <c r="BT6" s="201"/>
      <c r="BU6" s="201" t="s">
        <v>138</v>
      </c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3" t="s">
        <v>135</v>
      </c>
      <c r="CN6" s="203"/>
      <c r="CO6" s="203"/>
      <c r="CP6" s="203"/>
      <c r="CQ6" s="203"/>
      <c r="CR6" s="203"/>
      <c r="CS6" s="203"/>
      <c r="CT6" s="203"/>
      <c r="CU6" s="203"/>
    </row>
    <row r="7" spans="1:99" s="24" customFormat="1" ht="12.7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1"/>
      <c r="AF7" s="201"/>
      <c r="AG7" s="201"/>
      <c r="AH7" s="201"/>
      <c r="AI7" s="201"/>
      <c r="AJ7" s="201" t="s">
        <v>139</v>
      </c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 t="s">
        <v>140</v>
      </c>
      <c r="BD7" s="201"/>
      <c r="BE7" s="201"/>
      <c r="BF7" s="201"/>
      <c r="BG7" s="201"/>
      <c r="BH7" s="201"/>
      <c r="BI7" s="201"/>
      <c r="BJ7" s="201"/>
      <c r="BK7" s="201"/>
      <c r="BL7" s="201" t="s">
        <v>141</v>
      </c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3"/>
      <c r="CN7" s="203"/>
      <c r="CO7" s="203"/>
      <c r="CP7" s="203"/>
      <c r="CQ7" s="203"/>
      <c r="CR7" s="203"/>
      <c r="CS7" s="203"/>
      <c r="CT7" s="203"/>
      <c r="CU7" s="203"/>
    </row>
    <row r="8" spans="1:99" s="24" customFormat="1" ht="12.7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7"/>
      <c r="CN8" s="207"/>
      <c r="CO8" s="207"/>
      <c r="CP8" s="207"/>
      <c r="CQ8" s="207"/>
      <c r="CR8" s="207"/>
      <c r="CS8" s="207"/>
      <c r="CT8" s="207"/>
      <c r="CU8" s="207"/>
    </row>
    <row r="9" spans="1:99" s="24" customFormat="1" ht="13.5" thickBot="1">
      <c r="A9" s="208">
        <v>1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197">
        <v>2</v>
      </c>
      <c r="AF9" s="197"/>
      <c r="AG9" s="197"/>
      <c r="AH9" s="197"/>
      <c r="AI9" s="197"/>
      <c r="AJ9" s="197">
        <v>3</v>
      </c>
      <c r="AK9" s="197"/>
      <c r="AL9" s="197"/>
      <c r="AM9" s="197"/>
      <c r="AN9" s="197"/>
      <c r="AO9" s="197"/>
      <c r="AP9" s="197"/>
      <c r="AQ9" s="197"/>
      <c r="AR9" s="197"/>
      <c r="AS9" s="197"/>
      <c r="AT9" s="197">
        <v>4</v>
      </c>
      <c r="AU9" s="197"/>
      <c r="AV9" s="197"/>
      <c r="AW9" s="197"/>
      <c r="AX9" s="197"/>
      <c r="AY9" s="197"/>
      <c r="AZ9" s="197"/>
      <c r="BA9" s="197"/>
      <c r="BB9" s="197"/>
      <c r="BC9" s="197">
        <v>5</v>
      </c>
      <c r="BD9" s="197"/>
      <c r="BE9" s="197"/>
      <c r="BF9" s="197"/>
      <c r="BG9" s="197"/>
      <c r="BH9" s="197"/>
      <c r="BI9" s="197"/>
      <c r="BJ9" s="197"/>
      <c r="BK9" s="197"/>
      <c r="BL9" s="197">
        <v>6</v>
      </c>
      <c r="BM9" s="197"/>
      <c r="BN9" s="197"/>
      <c r="BO9" s="197"/>
      <c r="BP9" s="197"/>
      <c r="BQ9" s="197"/>
      <c r="BR9" s="197"/>
      <c r="BS9" s="197"/>
      <c r="BT9" s="197"/>
      <c r="BU9" s="197">
        <v>7</v>
      </c>
      <c r="BV9" s="197"/>
      <c r="BW9" s="197"/>
      <c r="BX9" s="197"/>
      <c r="BY9" s="197"/>
      <c r="BZ9" s="197"/>
      <c r="CA9" s="197"/>
      <c r="CB9" s="197"/>
      <c r="CC9" s="197"/>
      <c r="CD9" s="197">
        <v>8</v>
      </c>
      <c r="CE9" s="197"/>
      <c r="CF9" s="197"/>
      <c r="CG9" s="197"/>
      <c r="CH9" s="197"/>
      <c r="CI9" s="197"/>
      <c r="CJ9" s="197"/>
      <c r="CK9" s="197"/>
      <c r="CL9" s="197"/>
      <c r="CM9" s="231">
        <v>9</v>
      </c>
      <c r="CN9" s="231"/>
      <c r="CO9" s="231"/>
      <c r="CP9" s="231"/>
      <c r="CQ9" s="231"/>
      <c r="CR9" s="231"/>
      <c r="CS9" s="231"/>
      <c r="CT9" s="231"/>
      <c r="CU9" s="231"/>
    </row>
    <row r="10" spans="1:99" ht="13.5" thickBot="1">
      <c r="A10" s="204" t="s">
        <v>142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27" t="s">
        <v>24</v>
      </c>
      <c r="AF10" s="227"/>
      <c r="AG10" s="227"/>
      <c r="AH10" s="227"/>
      <c r="AI10" s="227"/>
      <c r="AJ10" s="228" t="s">
        <v>42</v>
      </c>
      <c r="AK10" s="228"/>
      <c r="AL10" s="228"/>
      <c r="AM10" s="228"/>
      <c r="AN10" s="228"/>
      <c r="AO10" s="228"/>
      <c r="AP10" s="228"/>
      <c r="AQ10" s="228"/>
      <c r="AR10" s="228"/>
      <c r="AS10" s="228"/>
      <c r="AT10" s="229" t="s">
        <v>43</v>
      </c>
      <c r="AU10" s="229"/>
      <c r="AV10" s="229"/>
      <c r="AW10" s="229"/>
      <c r="AX10" s="229"/>
      <c r="AY10" s="229"/>
      <c r="AZ10" s="229"/>
      <c r="BA10" s="229"/>
      <c r="BB10" s="229"/>
      <c r="BC10" s="229">
        <f>SUM(BC32)</f>
        <v>-517474.2200000286</v>
      </c>
      <c r="BD10" s="229"/>
      <c r="BE10" s="229"/>
      <c r="BF10" s="229"/>
      <c r="BG10" s="229"/>
      <c r="BH10" s="229"/>
      <c r="BI10" s="229"/>
      <c r="BJ10" s="229"/>
      <c r="BK10" s="229"/>
      <c r="BL10" s="230" t="s">
        <v>43</v>
      </c>
      <c r="BM10" s="230"/>
      <c r="BN10" s="230"/>
      <c r="BO10" s="230"/>
      <c r="BP10" s="230"/>
      <c r="BQ10" s="230"/>
      <c r="BR10" s="230"/>
      <c r="BS10" s="230"/>
      <c r="BT10" s="230"/>
      <c r="BU10" s="230" t="s">
        <v>43</v>
      </c>
      <c r="BV10" s="230"/>
      <c r="BW10" s="230"/>
      <c r="BX10" s="230"/>
      <c r="BY10" s="230"/>
      <c r="BZ10" s="230"/>
      <c r="CA10" s="230"/>
      <c r="CB10" s="230"/>
      <c r="CC10" s="230"/>
      <c r="CD10" s="229">
        <f>SUM(CD32)</f>
        <v>-517474.2200000286</v>
      </c>
      <c r="CE10" s="229"/>
      <c r="CF10" s="229"/>
      <c r="CG10" s="229"/>
      <c r="CH10" s="229"/>
      <c r="CI10" s="229"/>
      <c r="CJ10" s="229"/>
      <c r="CK10" s="229"/>
      <c r="CL10" s="229"/>
      <c r="CM10" s="229" t="s">
        <v>43</v>
      </c>
      <c r="CN10" s="229"/>
      <c r="CO10" s="229"/>
      <c r="CP10" s="229"/>
      <c r="CQ10" s="229"/>
      <c r="CR10" s="229"/>
      <c r="CS10" s="229"/>
      <c r="CT10" s="229"/>
      <c r="CU10" s="229"/>
    </row>
    <row r="11" spans="1:99" ht="13.5" thickBot="1">
      <c r="A11" s="205" t="s">
        <v>143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27"/>
      <c r="AF11" s="227"/>
      <c r="AG11" s="227"/>
      <c r="AH11" s="227"/>
      <c r="AI11" s="227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</row>
    <row r="12" spans="1:99" ht="13.5" thickBot="1">
      <c r="A12" s="214" t="s">
        <v>14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6" t="s">
        <v>25</v>
      </c>
      <c r="AF12" s="216"/>
      <c r="AG12" s="216"/>
      <c r="AH12" s="216"/>
      <c r="AI12" s="216"/>
      <c r="AJ12" s="218" t="s">
        <v>42</v>
      </c>
      <c r="AK12" s="218"/>
      <c r="AL12" s="218"/>
      <c r="AM12" s="218"/>
      <c r="AN12" s="218"/>
      <c r="AO12" s="218"/>
      <c r="AP12" s="218"/>
      <c r="AQ12" s="218"/>
      <c r="AR12" s="218"/>
      <c r="AS12" s="218"/>
      <c r="AT12" s="222" t="s">
        <v>43</v>
      </c>
      <c r="AU12" s="222"/>
      <c r="AV12" s="222"/>
      <c r="AW12" s="222"/>
      <c r="AX12" s="222"/>
      <c r="AY12" s="222"/>
      <c r="AZ12" s="222"/>
      <c r="BA12" s="222"/>
      <c r="BB12" s="222"/>
      <c r="BC12" s="222" t="s">
        <v>43</v>
      </c>
      <c r="BD12" s="222"/>
      <c r="BE12" s="222"/>
      <c r="BF12" s="222"/>
      <c r="BG12" s="222"/>
      <c r="BH12" s="222"/>
      <c r="BI12" s="222"/>
      <c r="BJ12" s="222"/>
      <c r="BK12" s="222"/>
      <c r="BL12" s="210" t="s">
        <v>43</v>
      </c>
      <c r="BM12" s="210"/>
      <c r="BN12" s="210"/>
      <c r="BO12" s="210"/>
      <c r="BP12" s="210"/>
      <c r="BQ12" s="210"/>
      <c r="BR12" s="210"/>
      <c r="BS12" s="210"/>
      <c r="BT12" s="210"/>
      <c r="BU12" s="210" t="s">
        <v>43</v>
      </c>
      <c r="BV12" s="210"/>
      <c r="BW12" s="210"/>
      <c r="BX12" s="210"/>
      <c r="BY12" s="210"/>
      <c r="BZ12" s="210"/>
      <c r="CA12" s="210"/>
      <c r="CB12" s="210"/>
      <c r="CC12" s="210"/>
      <c r="CD12" s="222" t="s">
        <v>43</v>
      </c>
      <c r="CE12" s="222"/>
      <c r="CF12" s="222"/>
      <c r="CG12" s="222"/>
      <c r="CH12" s="222"/>
      <c r="CI12" s="222"/>
      <c r="CJ12" s="222"/>
      <c r="CK12" s="222"/>
      <c r="CL12" s="222"/>
      <c r="CM12" s="229" t="s">
        <v>43</v>
      </c>
      <c r="CN12" s="229"/>
      <c r="CO12" s="229"/>
      <c r="CP12" s="229"/>
      <c r="CQ12" s="229"/>
      <c r="CR12" s="229"/>
      <c r="CS12" s="229"/>
      <c r="CT12" s="229"/>
      <c r="CU12" s="229"/>
    </row>
    <row r="13" spans="1:99" ht="12.75">
      <c r="A13" s="215" t="s">
        <v>144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6"/>
      <c r="AF13" s="216"/>
      <c r="AG13" s="216"/>
      <c r="AH13" s="216"/>
      <c r="AI13" s="216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22"/>
      <c r="CE13" s="222"/>
      <c r="CF13" s="222"/>
      <c r="CG13" s="222"/>
      <c r="CH13" s="222"/>
      <c r="CI13" s="222"/>
      <c r="CJ13" s="222"/>
      <c r="CK13" s="222"/>
      <c r="CL13" s="222"/>
      <c r="CM13" s="229"/>
      <c r="CN13" s="229"/>
      <c r="CO13" s="229"/>
      <c r="CP13" s="229"/>
      <c r="CQ13" s="229"/>
      <c r="CR13" s="229"/>
      <c r="CS13" s="229"/>
      <c r="CT13" s="229"/>
      <c r="CU13" s="229"/>
    </row>
    <row r="14" spans="1:99" ht="12.75">
      <c r="A14" s="212" t="s">
        <v>26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6" t="s">
        <v>43</v>
      </c>
      <c r="AF14" s="216"/>
      <c r="AG14" s="216"/>
      <c r="AH14" s="216"/>
      <c r="AI14" s="216"/>
      <c r="AJ14" s="218" t="s">
        <v>43</v>
      </c>
      <c r="AK14" s="218"/>
      <c r="AL14" s="218"/>
      <c r="AM14" s="218"/>
      <c r="AN14" s="218"/>
      <c r="AO14" s="218"/>
      <c r="AP14" s="218"/>
      <c r="AQ14" s="218"/>
      <c r="AR14" s="218"/>
      <c r="AS14" s="218"/>
      <c r="AT14" s="211" t="s">
        <v>43</v>
      </c>
      <c r="AU14" s="211"/>
      <c r="AV14" s="211"/>
      <c r="AW14" s="211"/>
      <c r="AX14" s="211"/>
      <c r="AY14" s="211"/>
      <c r="AZ14" s="211"/>
      <c r="BA14" s="211"/>
      <c r="BB14" s="211"/>
      <c r="BC14" s="211" t="s">
        <v>43</v>
      </c>
      <c r="BD14" s="210"/>
      <c r="BE14" s="210"/>
      <c r="BF14" s="210"/>
      <c r="BG14" s="210"/>
      <c r="BH14" s="210"/>
      <c r="BI14" s="210"/>
      <c r="BJ14" s="210"/>
      <c r="BK14" s="210"/>
      <c r="BL14" s="210" t="s">
        <v>43</v>
      </c>
      <c r="BM14" s="210"/>
      <c r="BN14" s="210"/>
      <c r="BO14" s="210"/>
      <c r="BP14" s="210"/>
      <c r="BQ14" s="210"/>
      <c r="BR14" s="210"/>
      <c r="BS14" s="210"/>
      <c r="BT14" s="210"/>
      <c r="BU14" s="210" t="s">
        <v>43</v>
      </c>
      <c r="BV14" s="210"/>
      <c r="BW14" s="210"/>
      <c r="BX14" s="210"/>
      <c r="BY14" s="210"/>
      <c r="BZ14" s="210"/>
      <c r="CA14" s="210"/>
      <c r="CB14" s="210"/>
      <c r="CC14" s="210"/>
      <c r="CD14" s="210" t="s">
        <v>43</v>
      </c>
      <c r="CE14" s="210"/>
      <c r="CF14" s="210"/>
      <c r="CG14" s="210"/>
      <c r="CH14" s="210"/>
      <c r="CI14" s="210"/>
      <c r="CJ14" s="210"/>
      <c r="CK14" s="210"/>
      <c r="CL14" s="210"/>
      <c r="CM14" s="210" t="s">
        <v>43</v>
      </c>
      <c r="CN14" s="210"/>
      <c r="CO14" s="210"/>
      <c r="CP14" s="210"/>
      <c r="CQ14" s="210"/>
      <c r="CR14" s="210"/>
      <c r="CS14" s="210"/>
      <c r="CT14" s="210"/>
      <c r="CU14" s="210"/>
    </row>
    <row r="15" spans="1:99" ht="12.75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6"/>
      <c r="AF15" s="216"/>
      <c r="AG15" s="216"/>
      <c r="AH15" s="216"/>
      <c r="AI15" s="216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1"/>
      <c r="AU15" s="211"/>
      <c r="AV15" s="211"/>
      <c r="AW15" s="211"/>
      <c r="AX15" s="211"/>
      <c r="AY15" s="211"/>
      <c r="AZ15" s="211"/>
      <c r="BA15" s="211"/>
      <c r="BB15" s="211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</row>
    <row r="16" spans="1:99" ht="15" customHeight="1">
      <c r="A16" s="217" t="s">
        <v>43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6" t="s">
        <v>43</v>
      </c>
      <c r="AF16" s="216"/>
      <c r="AG16" s="216"/>
      <c r="AH16" s="216"/>
      <c r="AI16" s="216"/>
      <c r="AJ16" s="218" t="s">
        <v>43</v>
      </c>
      <c r="AK16" s="218"/>
      <c r="AL16" s="218"/>
      <c r="AM16" s="218"/>
      <c r="AN16" s="218"/>
      <c r="AO16" s="218"/>
      <c r="AP16" s="218"/>
      <c r="AQ16" s="218"/>
      <c r="AR16" s="218"/>
      <c r="AS16" s="218"/>
      <c r="AT16" s="211" t="s">
        <v>43</v>
      </c>
      <c r="AU16" s="211"/>
      <c r="AV16" s="211"/>
      <c r="AW16" s="211"/>
      <c r="AX16" s="211"/>
      <c r="AY16" s="211"/>
      <c r="AZ16" s="211"/>
      <c r="BA16" s="211"/>
      <c r="BB16" s="211"/>
      <c r="BC16" s="211" t="s">
        <v>43</v>
      </c>
      <c r="BD16" s="210"/>
      <c r="BE16" s="210"/>
      <c r="BF16" s="210"/>
      <c r="BG16" s="210"/>
      <c r="BH16" s="210"/>
      <c r="BI16" s="210"/>
      <c r="BJ16" s="210"/>
      <c r="BK16" s="210"/>
      <c r="BL16" s="210" t="s">
        <v>43</v>
      </c>
      <c r="BM16" s="210"/>
      <c r="BN16" s="210"/>
      <c r="BO16" s="210"/>
      <c r="BP16" s="210"/>
      <c r="BQ16" s="210"/>
      <c r="BR16" s="210"/>
      <c r="BS16" s="210"/>
      <c r="BT16" s="210"/>
      <c r="BU16" s="210" t="s">
        <v>43</v>
      </c>
      <c r="BV16" s="210"/>
      <c r="BW16" s="210"/>
      <c r="BX16" s="210"/>
      <c r="BY16" s="210"/>
      <c r="BZ16" s="210"/>
      <c r="CA16" s="210"/>
      <c r="CB16" s="210"/>
      <c r="CC16" s="210"/>
      <c r="CD16" s="211" t="s">
        <v>43</v>
      </c>
      <c r="CE16" s="210"/>
      <c r="CF16" s="210"/>
      <c r="CG16" s="210"/>
      <c r="CH16" s="210"/>
      <c r="CI16" s="210"/>
      <c r="CJ16" s="210"/>
      <c r="CK16" s="210"/>
      <c r="CL16" s="210"/>
      <c r="CM16" s="210" t="s">
        <v>43</v>
      </c>
      <c r="CN16" s="210"/>
      <c r="CO16" s="210"/>
      <c r="CP16" s="210"/>
      <c r="CQ16" s="210"/>
      <c r="CR16" s="210"/>
      <c r="CS16" s="210"/>
      <c r="CT16" s="210"/>
      <c r="CU16" s="210"/>
    </row>
    <row r="17" spans="1:99" ht="15" customHeight="1">
      <c r="A17" s="217" t="s">
        <v>43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6" t="s">
        <v>43</v>
      </c>
      <c r="AF17" s="216"/>
      <c r="AG17" s="216"/>
      <c r="AH17" s="216"/>
      <c r="AI17" s="216"/>
      <c r="AJ17" s="219" t="s">
        <v>43</v>
      </c>
      <c r="AK17" s="220"/>
      <c r="AL17" s="220"/>
      <c r="AM17" s="220"/>
      <c r="AN17" s="220"/>
      <c r="AO17" s="220"/>
      <c r="AP17" s="220"/>
      <c r="AQ17" s="220"/>
      <c r="AR17" s="220"/>
      <c r="AS17" s="221"/>
      <c r="AT17" s="211" t="s">
        <v>43</v>
      </c>
      <c r="AU17" s="211"/>
      <c r="AV17" s="211"/>
      <c r="AW17" s="211"/>
      <c r="AX17" s="211"/>
      <c r="AY17" s="211"/>
      <c r="AZ17" s="211"/>
      <c r="BA17" s="211"/>
      <c r="BB17" s="211"/>
      <c r="BC17" s="211" t="s">
        <v>43</v>
      </c>
      <c r="BD17" s="210"/>
      <c r="BE17" s="210"/>
      <c r="BF17" s="210"/>
      <c r="BG17" s="210"/>
      <c r="BH17" s="210"/>
      <c r="BI17" s="210"/>
      <c r="BJ17" s="210"/>
      <c r="BK17" s="210"/>
      <c r="BL17" s="210" t="s">
        <v>43</v>
      </c>
      <c r="BM17" s="210"/>
      <c r="BN17" s="210"/>
      <c r="BO17" s="210"/>
      <c r="BP17" s="210"/>
      <c r="BQ17" s="210"/>
      <c r="BR17" s="210"/>
      <c r="BS17" s="210"/>
      <c r="BT17" s="210"/>
      <c r="BU17" s="210" t="s">
        <v>43</v>
      </c>
      <c r="BV17" s="210"/>
      <c r="BW17" s="210"/>
      <c r="BX17" s="210"/>
      <c r="BY17" s="210"/>
      <c r="BZ17" s="210"/>
      <c r="CA17" s="210"/>
      <c r="CB17" s="210"/>
      <c r="CC17" s="210"/>
      <c r="CD17" s="211" t="s">
        <v>43</v>
      </c>
      <c r="CE17" s="210"/>
      <c r="CF17" s="210"/>
      <c r="CG17" s="210"/>
      <c r="CH17" s="210"/>
      <c r="CI17" s="210"/>
      <c r="CJ17" s="210"/>
      <c r="CK17" s="210"/>
      <c r="CL17" s="210"/>
      <c r="CM17" s="210" t="s">
        <v>43</v>
      </c>
      <c r="CN17" s="210"/>
      <c r="CO17" s="210"/>
      <c r="CP17" s="210"/>
      <c r="CQ17" s="210"/>
      <c r="CR17" s="210"/>
      <c r="CS17" s="210"/>
      <c r="CT17" s="210"/>
      <c r="CU17" s="210"/>
    </row>
    <row r="18" spans="1:99" ht="15" customHeight="1">
      <c r="A18" s="204" t="s">
        <v>43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16" t="s">
        <v>43</v>
      </c>
      <c r="AF18" s="216"/>
      <c r="AG18" s="216"/>
      <c r="AH18" s="216"/>
      <c r="AI18" s="216"/>
      <c r="AJ18" s="219" t="s">
        <v>43</v>
      </c>
      <c r="AK18" s="220"/>
      <c r="AL18" s="220"/>
      <c r="AM18" s="220"/>
      <c r="AN18" s="220"/>
      <c r="AO18" s="220"/>
      <c r="AP18" s="220"/>
      <c r="AQ18" s="220"/>
      <c r="AR18" s="220"/>
      <c r="AS18" s="221"/>
      <c r="AT18" s="211" t="s">
        <v>43</v>
      </c>
      <c r="AU18" s="211"/>
      <c r="AV18" s="211"/>
      <c r="AW18" s="211"/>
      <c r="AX18" s="211"/>
      <c r="AY18" s="211"/>
      <c r="AZ18" s="211"/>
      <c r="BA18" s="211"/>
      <c r="BB18" s="211"/>
      <c r="BC18" s="210" t="s">
        <v>43</v>
      </c>
      <c r="BD18" s="210"/>
      <c r="BE18" s="210"/>
      <c r="BF18" s="210"/>
      <c r="BG18" s="210"/>
      <c r="BH18" s="210"/>
      <c r="BI18" s="210"/>
      <c r="BJ18" s="210"/>
      <c r="BK18" s="210"/>
      <c r="BL18" s="210" t="s">
        <v>43</v>
      </c>
      <c r="BM18" s="210"/>
      <c r="BN18" s="210"/>
      <c r="BO18" s="210"/>
      <c r="BP18" s="210"/>
      <c r="BQ18" s="210"/>
      <c r="BR18" s="210"/>
      <c r="BS18" s="210"/>
      <c r="BT18" s="210"/>
      <c r="BU18" s="210" t="s">
        <v>43</v>
      </c>
      <c r="BV18" s="210"/>
      <c r="BW18" s="210"/>
      <c r="BX18" s="210"/>
      <c r="BY18" s="210"/>
      <c r="BZ18" s="210"/>
      <c r="CA18" s="210"/>
      <c r="CB18" s="210"/>
      <c r="CC18" s="210"/>
      <c r="CD18" s="210" t="s">
        <v>43</v>
      </c>
      <c r="CE18" s="210"/>
      <c r="CF18" s="210"/>
      <c r="CG18" s="210"/>
      <c r="CH18" s="210"/>
      <c r="CI18" s="210"/>
      <c r="CJ18" s="210"/>
      <c r="CK18" s="210"/>
      <c r="CL18" s="210"/>
      <c r="CM18" s="210" t="s">
        <v>43</v>
      </c>
      <c r="CN18" s="210"/>
      <c r="CO18" s="210"/>
      <c r="CP18" s="210"/>
      <c r="CQ18" s="210"/>
      <c r="CR18" s="210"/>
      <c r="CS18" s="210"/>
      <c r="CT18" s="210"/>
      <c r="CU18" s="210"/>
    </row>
    <row r="19" spans="1:99" ht="15" customHeight="1">
      <c r="A19" s="213" t="s">
        <v>43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6" t="s">
        <v>43</v>
      </c>
      <c r="AF19" s="216"/>
      <c r="AG19" s="216"/>
      <c r="AH19" s="216"/>
      <c r="AI19" s="216"/>
      <c r="AJ19" s="219" t="s">
        <v>43</v>
      </c>
      <c r="AK19" s="220"/>
      <c r="AL19" s="220"/>
      <c r="AM19" s="220"/>
      <c r="AN19" s="220"/>
      <c r="AO19" s="220"/>
      <c r="AP19" s="220"/>
      <c r="AQ19" s="220"/>
      <c r="AR19" s="220"/>
      <c r="AS19" s="221"/>
      <c r="AT19" s="211" t="s">
        <v>43</v>
      </c>
      <c r="AU19" s="211"/>
      <c r="AV19" s="211"/>
      <c r="AW19" s="211"/>
      <c r="AX19" s="211"/>
      <c r="AY19" s="211"/>
      <c r="AZ19" s="211"/>
      <c r="BA19" s="211"/>
      <c r="BB19" s="211"/>
      <c r="BC19" s="210" t="s">
        <v>43</v>
      </c>
      <c r="BD19" s="210"/>
      <c r="BE19" s="210"/>
      <c r="BF19" s="210"/>
      <c r="BG19" s="210"/>
      <c r="BH19" s="210"/>
      <c r="BI19" s="210"/>
      <c r="BJ19" s="210"/>
      <c r="BK19" s="210"/>
      <c r="BL19" s="210" t="s">
        <v>43</v>
      </c>
      <c r="BM19" s="210"/>
      <c r="BN19" s="210"/>
      <c r="BO19" s="210"/>
      <c r="BP19" s="210"/>
      <c r="BQ19" s="210"/>
      <c r="BR19" s="210"/>
      <c r="BS19" s="210"/>
      <c r="BT19" s="210"/>
      <c r="BU19" s="210" t="s">
        <v>43</v>
      </c>
      <c r="BV19" s="210"/>
      <c r="BW19" s="210"/>
      <c r="BX19" s="210"/>
      <c r="BY19" s="210"/>
      <c r="BZ19" s="210"/>
      <c r="CA19" s="210"/>
      <c r="CB19" s="210"/>
      <c r="CC19" s="210"/>
      <c r="CD19" s="210" t="s">
        <v>43</v>
      </c>
      <c r="CE19" s="210"/>
      <c r="CF19" s="210"/>
      <c r="CG19" s="210"/>
      <c r="CH19" s="210"/>
      <c r="CI19" s="210"/>
      <c r="CJ19" s="210"/>
      <c r="CK19" s="210"/>
      <c r="CL19" s="210"/>
      <c r="CM19" s="210" t="s">
        <v>43</v>
      </c>
      <c r="CN19" s="210"/>
      <c r="CO19" s="210"/>
      <c r="CP19" s="210"/>
      <c r="CQ19" s="210"/>
      <c r="CR19" s="210"/>
      <c r="CS19" s="210"/>
      <c r="CT19" s="210"/>
      <c r="CU19" s="210"/>
    </row>
    <row r="20" spans="1:99" ht="15" customHeight="1">
      <c r="A20" s="204" t="s">
        <v>43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16" t="s">
        <v>43</v>
      </c>
      <c r="AF20" s="216"/>
      <c r="AG20" s="216"/>
      <c r="AH20" s="216"/>
      <c r="AI20" s="216"/>
      <c r="AJ20" s="219" t="s">
        <v>43</v>
      </c>
      <c r="AK20" s="220"/>
      <c r="AL20" s="220"/>
      <c r="AM20" s="220"/>
      <c r="AN20" s="220"/>
      <c r="AO20" s="220"/>
      <c r="AP20" s="220"/>
      <c r="AQ20" s="220"/>
      <c r="AR20" s="220"/>
      <c r="AS20" s="221"/>
      <c r="AT20" s="211" t="s">
        <v>43</v>
      </c>
      <c r="AU20" s="211"/>
      <c r="AV20" s="211"/>
      <c r="AW20" s="211"/>
      <c r="AX20" s="211"/>
      <c r="AY20" s="211"/>
      <c r="AZ20" s="211"/>
      <c r="BA20" s="211"/>
      <c r="BB20" s="211"/>
      <c r="BC20" s="210" t="s">
        <v>43</v>
      </c>
      <c r="BD20" s="210"/>
      <c r="BE20" s="210"/>
      <c r="BF20" s="210"/>
      <c r="BG20" s="210"/>
      <c r="BH20" s="210"/>
      <c r="BI20" s="210"/>
      <c r="BJ20" s="210"/>
      <c r="BK20" s="210"/>
      <c r="BL20" s="210" t="s">
        <v>43</v>
      </c>
      <c r="BM20" s="210"/>
      <c r="BN20" s="210"/>
      <c r="BO20" s="210"/>
      <c r="BP20" s="210"/>
      <c r="BQ20" s="210"/>
      <c r="BR20" s="210"/>
      <c r="BS20" s="210"/>
      <c r="BT20" s="210"/>
      <c r="BU20" s="210" t="s">
        <v>43</v>
      </c>
      <c r="BV20" s="210"/>
      <c r="BW20" s="210"/>
      <c r="BX20" s="210"/>
      <c r="BY20" s="210"/>
      <c r="BZ20" s="210"/>
      <c r="CA20" s="210"/>
      <c r="CB20" s="210"/>
      <c r="CC20" s="210"/>
      <c r="CD20" s="210" t="s">
        <v>43</v>
      </c>
      <c r="CE20" s="210"/>
      <c r="CF20" s="210"/>
      <c r="CG20" s="210"/>
      <c r="CH20" s="210"/>
      <c r="CI20" s="210"/>
      <c r="CJ20" s="210"/>
      <c r="CK20" s="210"/>
      <c r="CL20" s="210"/>
      <c r="CM20" s="210" t="s">
        <v>43</v>
      </c>
      <c r="CN20" s="210"/>
      <c r="CO20" s="210"/>
      <c r="CP20" s="210"/>
      <c r="CQ20" s="210"/>
      <c r="CR20" s="210"/>
      <c r="CS20" s="210"/>
      <c r="CT20" s="210"/>
      <c r="CU20" s="210"/>
    </row>
    <row r="21" spans="1:99" ht="15" customHeight="1">
      <c r="A21" s="213" t="s">
        <v>27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6" t="s">
        <v>28</v>
      </c>
      <c r="AF21" s="216"/>
      <c r="AG21" s="216"/>
      <c r="AH21" s="216"/>
      <c r="AI21" s="216"/>
      <c r="AJ21" s="218" t="s">
        <v>42</v>
      </c>
      <c r="AK21" s="218"/>
      <c r="AL21" s="218"/>
      <c r="AM21" s="218"/>
      <c r="AN21" s="218"/>
      <c r="AO21" s="218"/>
      <c r="AP21" s="218"/>
      <c r="AQ21" s="218"/>
      <c r="AR21" s="218"/>
      <c r="AS21" s="218"/>
      <c r="AT21" s="211" t="s">
        <v>43</v>
      </c>
      <c r="AU21" s="211"/>
      <c r="AV21" s="211"/>
      <c r="AW21" s="211"/>
      <c r="AX21" s="211"/>
      <c r="AY21" s="211"/>
      <c r="AZ21" s="211"/>
      <c r="BA21" s="211"/>
      <c r="BB21" s="211"/>
      <c r="BC21" s="210" t="s">
        <v>43</v>
      </c>
      <c r="BD21" s="210"/>
      <c r="BE21" s="210"/>
      <c r="BF21" s="210"/>
      <c r="BG21" s="210"/>
      <c r="BH21" s="210"/>
      <c r="BI21" s="210"/>
      <c r="BJ21" s="210"/>
      <c r="BK21" s="210"/>
      <c r="BL21" s="210" t="s">
        <v>43</v>
      </c>
      <c r="BM21" s="210"/>
      <c r="BN21" s="210"/>
      <c r="BO21" s="210"/>
      <c r="BP21" s="210"/>
      <c r="BQ21" s="210"/>
      <c r="BR21" s="210"/>
      <c r="BS21" s="210"/>
      <c r="BT21" s="210"/>
      <c r="BU21" s="210" t="s">
        <v>43</v>
      </c>
      <c r="BV21" s="210"/>
      <c r="BW21" s="210"/>
      <c r="BX21" s="210"/>
      <c r="BY21" s="210"/>
      <c r="BZ21" s="210"/>
      <c r="CA21" s="210"/>
      <c r="CB21" s="210"/>
      <c r="CC21" s="210"/>
      <c r="CD21" s="210" t="s">
        <v>43</v>
      </c>
      <c r="CE21" s="210"/>
      <c r="CF21" s="210"/>
      <c r="CG21" s="210"/>
      <c r="CH21" s="210"/>
      <c r="CI21" s="210"/>
      <c r="CJ21" s="210"/>
      <c r="CK21" s="210"/>
      <c r="CL21" s="210"/>
      <c r="CM21" s="210" t="s">
        <v>43</v>
      </c>
      <c r="CN21" s="210"/>
      <c r="CO21" s="210"/>
      <c r="CP21" s="210"/>
      <c r="CQ21" s="210"/>
      <c r="CR21" s="210"/>
      <c r="CS21" s="210"/>
      <c r="CT21" s="210"/>
      <c r="CU21" s="210"/>
    </row>
    <row r="22" spans="1:99" ht="12.75">
      <c r="A22" s="212" t="s">
        <v>26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6" t="s">
        <v>43</v>
      </c>
      <c r="AF22" s="216"/>
      <c r="AG22" s="216"/>
      <c r="AH22" s="216"/>
      <c r="AI22" s="216"/>
      <c r="AJ22" s="218" t="s">
        <v>43</v>
      </c>
      <c r="AK22" s="218"/>
      <c r="AL22" s="218"/>
      <c r="AM22" s="218"/>
      <c r="AN22" s="218"/>
      <c r="AO22" s="218"/>
      <c r="AP22" s="218"/>
      <c r="AQ22" s="218"/>
      <c r="AR22" s="218"/>
      <c r="AS22" s="218"/>
      <c r="AT22" s="211" t="s">
        <v>43</v>
      </c>
      <c r="AU22" s="211"/>
      <c r="AV22" s="211"/>
      <c r="AW22" s="211"/>
      <c r="AX22" s="211"/>
      <c r="AY22" s="211"/>
      <c r="AZ22" s="211"/>
      <c r="BA22" s="211"/>
      <c r="BB22" s="211"/>
      <c r="BC22" s="210" t="s">
        <v>43</v>
      </c>
      <c r="BD22" s="210"/>
      <c r="BE22" s="210"/>
      <c r="BF22" s="210"/>
      <c r="BG22" s="210"/>
      <c r="BH22" s="210"/>
      <c r="BI22" s="210"/>
      <c r="BJ22" s="210"/>
      <c r="BK22" s="210"/>
      <c r="BL22" s="210" t="s">
        <v>43</v>
      </c>
      <c r="BM22" s="210"/>
      <c r="BN22" s="210"/>
      <c r="BO22" s="210"/>
      <c r="BP22" s="210"/>
      <c r="BQ22" s="210"/>
      <c r="BR22" s="210"/>
      <c r="BS22" s="210"/>
      <c r="BT22" s="210"/>
      <c r="BU22" s="210" t="s">
        <v>43</v>
      </c>
      <c r="BV22" s="210"/>
      <c r="BW22" s="210"/>
      <c r="BX22" s="210"/>
      <c r="BY22" s="210"/>
      <c r="BZ22" s="210"/>
      <c r="CA22" s="210"/>
      <c r="CB22" s="210"/>
      <c r="CC22" s="210"/>
      <c r="CD22" s="210" t="s">
        <v>43</v>
      </c>
      <c r="CE22" s="210"/>
      <c r="CF22" s="210"/>
      <c r="CG22" s="210"/>
      <c r="CH22" s="210"/>
      <c r="CI22" s="210"/>
      <c r="CJ22" s="210"/>
      <c r="CK22" s="210"/>
      <c r="CL22" s="210"/>
      <c r="CM22" s="210" t="s">
        <v>43</v>
      </c>
      <c r="CN22" s="210"/>
      <c r="CO22" s="210"/>
      <c r="CP22" s="210"/>
      <c r="CQ22" s="210"/>
      <c r="CR22" s="210"/>
      <c r="CS22" s="210"/>
      <c r="CT22" s="210"/>
      <c r="CU22" s="210"/>
    </row>
    <row r="23" spans="1:99" ht="12.7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6"/>
      <c r="AF23" s="216"/>
      <c r="AG23" s="216"/>
      <c r="AH23" s="216"/>
      <c r="AI23" s="216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1"/>
      <c r="AU23" s="211"/>
      <c r="AV23" s="211"/>
      <c r="AW23" s="211"/>
      <c r="AX23" s="211"/>
      <c r="AY23" s="211"/>
      <c r="AZ23" s="211"/>
      <c r="BA23" s="211"/>
      <c r="BB23" s="211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</row>
    <row r="24" spans="1:99" ht="15" customHeight="1">
      <c r="A24" s="204" t="s">
        <v>43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16" t="s">
        <v>43</v>
      </c>
      <c r="AF24" s="216"/>
      <c r="AG24" s="216"/>
      <c r="AH24" s="216"/>
      <c r="AI24" s="216"/>
      <c r="AJ24" s="218" t="s">
        <v>43</v>
      </c>
      <c r="AK24" s="218"/>
      <c r="AL24" s="218"/>
      <c r="AM24" s="218"/>
      <c r="AN24" s="218"/>
      <c r="AO24" s="218"/>
      <c r="AP24" s="218"/>
      <c r="AQ24" s="218"/>
      <c r="AR24" s="218"/>
      <c r="AS24" s="218"/>
      <c r="AT24" s="211" t="s">
        <v>43</v>
      </c>
      <c r="AU24" s="211"/>
      <c r="AV24" s="211"/>
      <c r="AW24" s="211"/>
      <c r="AX24" s="211"/>
      <c r="AY24" s="211"/>
      <c r="AZ24" s="211"/>
      <c r="BA24" s="211"/>
      <c r="BB24" s="211"/>
      <c r="BC24" s="210" t="s">
        <v>43</v>
      </c>
      <c r="BD24" s="210"/>
      <c r="BE24" s="210"/>
      <c r="BF24" s="210"/>
      <c r="BG24" s="210"/>
      <c r="BH24" s="210"/>
      <c r="BI24" s="210"/>
      <c r="BJ24" s="210"/>
      <c r="BK24" s="210"/>
      <c r="BL24" s="210" t="s">
        <v>43</v>
      </c>
      <c r="BM24" s="210"/>
      <c r="BN24" s="210"/>
      <c r="BO24" s="210"/>
      <c r="BP24" s="210"/>
      <c r="BQ24" s="210"/>
      <c r="BR24" s="210"/>
      <c r="BS24" s="210"/>
      <c r="BT24" s="210"/>
      <c r="BU24" s="210" t="s">
        <v>43</v>
      </c>
      <c r="BV24" s="210"/>
      <c r="BW24" s="210"/>
      <c r="BX24" s="210"/>
      <c r="BY24" s="210"/>
      <c r="BZ24" s="210"/>
      <c r="CA24" s="210"/>
      <c r="CB24" s="210"/>
      <c r="CC24" s="210"/>
      <c r="CD24" s="210" t="s">
        <v>43</v>
      </c>
      <c r="CE24" s="210"/>
      <c r="CF24" s="210"/>
      <c r="CG24" s="210"/>
      <c r="CH24" s="210"/>
      <c r="CI24" s="210"/>
      <c r="CJ24" s="210"/>
      <c r="CK24" s="210"/>
      <c r="CL24" s="210"/>
      <c r="CM24" s="210" t="s">
        <v>43</v>
      </c>
      <c r="CN24" s="210"/>
      <c r="CO24" s="210"/>
      <c r="CP24" s="210"/>
      <c r="CQ24" s="210"/>
      <c r="CR24" s="210"/>
      <c r="CS24" s="210"/>
      <c r="CT24" s="210"/>
      <c r="CU24" s="210"/>
    </row>
    <row r="25" spans="1:99" ht="15" customHeight="1">
      <c r="A25" s="213" t="s">
        <v>43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6" t="s">
        <v>43</v>
      </c>
      <c r="AF25" s="216"/>
      <c r="AG25" s="216"/>
      <c r="AH25" s="216"/>
      <c r="AI25" s="216"/>
      <c r="AJ25" s="218" t="s">
        <v>43</v>
      </c>
      <c r="AK25" s="218"/>
      <c r="AL25" s="218"/>
      <c r="AM25" s="218"/>
      <c r="AN25" s="218"/>
      <c r="AO25" s="218"/>
      <c r="AP25" s="218"/>
      <c r="AQ25" s="218"/>
      <c r="AR25" s="218"/>
      <c r="AS25" s="218"/>
      <c r="AT25" s="211" t="s">
        <v>43</v>
      </c>
      <c r="AU25" s="211"/>
      <c r="AV25" s="211"/>
      <c r="AW25" s="211"/>
      <c r="AX25" s="211"/>
      <c r="AY25" s="211"/>
      <c r="AZ25" s="211"/>
      <c r="BA25" s="211"/>
      <c r="BB25" s="211"/>
      <c r="BC25" s="210" t="s">
        <v>43</v>
      </c>
      <c r="BD25" s="210"/>
      <c r="BE25" s="210"/>
      <c r="BF25" s="210"/>
      <c r="BG25" s="210"/>
      <c r="BH25" s="210"/>
      <c r="BI25" s="210"/>
      <c r="BJ25" s="210"/>
      <c r="BK25" s="210"/>
      <c r="BL25" s="210" t="s">
        <v>43</v>
      </c>
      <c r="BM25" s="210"/>
      <c r="BN25" s="210"/>
      <c r="BO25" s="210"/>
      <c r="BP25" s="210"/>
      <c r="BQ25" s="210"/>
      <c r="BR25" s="210"/>
      <c r="BS25" s="210"/>
      <c r="BT25" s="210"/>
      <c r="BU25" s="210" t="s">
        <v>43</v>
      </c>
      <c r="BV25" s="210"/>
      <c r="BW25" s="210"/>
      <c r="BX25" s="210"/>
      <c r="BY25" s="210"/>
      <c r="BZ25" s="210"/>
      <c r="CA25" s="210"/>
      <c r="CB25" s="210"/>
      <c r="CC25" s="210"/>
      <c r="CD25" s="210" t="s">
        <v>43</v>
      </c>
      <c r="CE25" s="210"/>
      <c r="CF25" s="210"/>
      <c r="CG25" s="210"/>
      <c r="CH25" s="210"/>
      <c r="CI25" s="210"/>
      <c r="CJ25" s="210"/>
      <c r="CK25" s="210"/>
      <c r="CL25" s="210"/>
      <c r="CM25" s="210" t="s">
        <v>43</v>
      </c>
      <c r="CN25" s="210"/>
      <c r="CO25" s="210"/>
      <c r="CP25" s="210"/>
      <c r="CQ25" s="210"/>
      <c r="CR25" s="210"/>
      <c r="CS25" s="210"/>
      <c r="CT25" s="210"/>
      <c r="CU25" s="210"/>
    </row>
    <row r="26" spans="1:99" ht="15" customHeight="1">
      <c r="A26" s="204" t="s">
        <v>32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16" t="s">
        <v>29</v>
      </c>
      <c r="AF26" s="216"/>
      <c r="AG26" s="216"/>
      <c r="AH26" s="216"/>
      <c r="AI26" s="216"/>
      <c r="AJ26" s="218" t="s">
        <v>43</v>
      </c>
      <c r="AK26" s="218"/>
      <c r="AL26" s="218"/>
      <c r="AM26" s="218"/>
      <c r="AN26" s="218"/>
      <c r="AO26" s="218"/>
      <c r="AP26" s="218"/>
      <c r="AQ26" s="218"/>
      <c r="AR26" s="218"/>
      <c r="AS26" s="218"/>
      <c r="AT26" s="222" t="s">
        <v>43</v>
      </c>
      <c r="AU26" s="222"/>
      <c r="AV26" s="222"/>
      <c r="AW26" s="222"/>
      <c r="AX26" s="222"/>
      <c r="AY26" s="222"/>
      <c r="AZ26" s="222"/>
      <c r="BA26" s="222"/>
      <c r="BB26" s="222"/>
      <c r="BC26" s="223" t="s">
        <v>42</v>
      </c>
      <c r="BD26" s="223"/>
      <c r="BE26" s="223"/>
      <c r="BF26" s="223"/>
      <c r="BG26" s="223"/>
      <c r="BH26" s="223"/>
      <c r="BI26" s="223"/>
      <c r="BJ26" s="223"/>
      <c r="BK26" s="223"/>
      <c r="BL26" s="210" t="s">
        <v>43</v>
      </c>
      <c r="BM26" s="210"/>
      <c r="BN26" s="210"/>
      <c r="BO26" s="210"/>
      <c r="BP26" s="210"/>
      <c r="BQ26" s="210"/>
      <c r="BR26" s="210"/>
      <c r="BS26" s="210"/>
      <c r="BT26" s="210"/>
      <c r="BU26" s="210" t="s">
        <v>43</v>
      </c>
      <c r="BV26" s="210"/>
      <c r="BW26" s="210"/>
      <c r="BX26" s="210"/>
      <c r="BY26" s="210"/>
      <c r="BZ26" s="210"/>
      <c r="CA26" s="210"/>
      <c r="CB26" s="210"/>
      <c r="CC26" s="210"/>
      <c r="CD26" s="222" t="s">
        <v>43</v>
      </c>
      <c r="CE26" s="222"/>
      <c r="CF26" s="222"/>
      <c r="CG26" s="222"/>
      <c r="CH26" s="222"/>
      <c r="CI26" s="222"/>
      <c r="CJ26" s="222"/>
      <c r="CK26" s="222"/>
      <c r="CL26" s="222"/>
      <c r="CM26" s="224" t="s">
        <v>43</v>
      </c>
      <c r="CN26" s="224"/>
      <c r="CO26" s="224"/>
      <c r="CP26" s="224"/>
      <c r="CQ26" s="224"/>
      <c r="CR26" s="224"/>
      <c r="CS26" s="224"/>
      <c r="CT26" s="224"/>
      <c r="CU26" s="224"/>
    </row>
    <row r="27" spans="1:99" ht="15" customHeight="1">
      <c r="A27" s="213" t="s">
        <v>145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6" t="s">
        <v>34</v>
      </c>
      <c r="AF27" s="216"/>
      <c r="AG27" s="216"/>
      <c r="AH27" s="216"/>
      <c r="AI27" s="216"/>
      <c r="AJ27" s="218" t="s">
        <v>43</v>
      </c>
      <c r="AK27" s="218"/>
      <c r="AL27" s="218"/>
      <c r="AM27" s="218"/>
      <c r="AN27" s="218"/>
      <c r="AO27" s="218"/>
      <c r="AP27" s="218"/>
      <c r="AQ27" s="218"/>
      <c r="AR27" s="218"/>
      <c r="AS27" s="218"/>
      <c r="AT27" s="222" t="s">
        <v>43</v>
      </c>
      <c r="AU27" s="222"/>
      <c r="AV27" s="222"/>
      <c r="AW27" s="222"/>
      <c r="AX27" s="222"/>
      <c r="AY27" s="222"/>
      <c r="AZ27" s="222"/>
      <c r="BA27" s="222"/>
      <c r="BB27" s="222"/>
      <c r="BC27" s="223" t="s">
        <v>42</v>
      </c>
      <c r="BD27" s="223"/>
      <c r="BE27" s="223"/>
      <c r="BF27" s="223"/>
      <c r="BG27" s="223"/>
      <c r="BH27" s="223"/>
      <c r="BI27" s="223"/>
      <c r="BJ27" s="223"/>
      <c r="BK27" s="223"/>
      <c r="BL27" s="210" t="s">
        <v>43</v>
      </c>
      <c r="BM27" s="210"/>
      <c r="BN27" s="210"/>
      <c r="BO27" s="210"/>
      <c r="BP27" s="210"/>
      <c r="BQ27" s="210"/>
      <c r="BR27" s="210"/>
      <c r="BS27" s="210"/>
      <c r="BT27" s="210"/>
      <c r="BU27" s="210" t="s">
        <v>43</v>
      </c>
      <c r="BV27" s="210"/>
      <c r="BW27" s="210"/>
      <c r="BX27" s="210"/>
      <c r="BY27" s="210"/>
      <c r="BZ27" s="210"/>
      <c r="CA27" s="210"/>
      <c r="CB27" s="210"/>
      <c r="CC27" s="210"/>
      <c r="CD27" s="222" t="s">
        <v>43</v>
      </c>
      <c r="CE27" s="222"/>
      <c r="CF27" s="222"/>
      <c r="CG27" s="222"/>
      <c r="CH27" s="222"/>
      <c r="CI27" s="222"/>
      <c r="CJ27" s="222"/>
      <c r="CK27" s="222"/>
      <c r="CL27" s="222"/>
      <c r="CM27" s="225" t="s">
        <v>42</v>
      </c>
      <c r="CN27" s="225"/>
      <c r="CO27" s="225"/>
      <c r="CP27" s="225"/>
      <c r="CQ27" s="225"/>
      <c r="CR27" s="225"/>
      <c r="CS27" s="225"/>
      <c r="CT27" s="225"/>
      <c r="CU27" s="225"/>
    </row>
    <row r="28" spans="1:99" ht="15" customHeight="1">
      <c r="A28" s="204" t="s">
        <v>43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16" t="s">
        <v>212</v>
      </c>
      <c r="AF28" s="216"/>
      <c r="AG28" s="216"/>
      <c r="AH28" s="216"/>
      <c r="AI28" s="216"/>
      <c r="AJ28" s="218" t="s">
        <v>43</v>
      </c>
      <c r="AK28" s="218"/>
      <c r="AL28" s="218"/>
      <c r="AM28" s="218"/>
      <c r="AN28" s="218"/>
      <c r="AO28" s="218"/>
      <c r="AP28" s="218"/>
      <c r="AQ28" s="218"/>
      <c r="AR28" s="218"/>
      <c r="AS28" s="218"/>
      <c r="AT28" s="211" t="s">
        <v>43</v>
      </c>
      <c r="AU28" s="211"/>
      <c r="AV28" s="211"/>
      <c r="AW28" s="211"/>
      <c r="AX28" s="211"/>
      <c r="AY28" s="211"/>
      <c r="AZ28" s="211"/>
      <c r="BA28" s="211"/>
      <c r="BB28" s="211"/>
      <c r="BC28" s="223" t="s">
        <v>42</v>
      </c>
      <c r="BD28" s="223"/>
      <c r="BE28" s="223"/>
      <c r="BF28" s="223"/>
      <c r="BG28" s="223"/>
      <c r="BH28" s="223"/>
      <c r="BI28" s="223"/>
      <c r="BJ28" s="223"/>
      <c r="BK28" s="223"/>
      <c r="BL28" s="210" t="s">
        <v>43</v>
      </c>
      <c r="BM28" s="210"/>
      <c r="BN28" s="210"/>
      <c r="BO28" s="210"/>
      <c r="BP28" s="210"/>
      <c r="BQ28" s="210"/>
      <c r="BR28" s="210"/>
      <c r="BS28" s="210"/>
      <c r="BT28" s="210"/>
      <c r="BU28" s="210" t="s">
        <v>43</v>
      </c>
      <c r="BV28" s="210"/>
      <c r="BW28" s="210"/>
      <c r="BX28" s="210"/>
      <c r="BY28" s="210"/>
      <c r="BZ28" s="210"/>
      <c r="CA28" s="210"/>
      <c r="CB28" s="210"/>
      <c r="CC28" s="210"/>
      <c r="CD28" s="222" t="s">
        <v>43</v>
      </c>
      <c r="CE28" s="222"/>
      <c r="CF28" s="222"/>
      <c r="CG28" s="222"/>
      <c r="CH28" s="222"/>
      <c r="CI28" s="222"/>
      <c r="CJ28" s="222"/>
      <c r="CK28" s="222"/>
      <c r="CL28" s="222"/>
      <c r="CM28" s="225" t="s">
        <v>42</v>
      </c>
      <c r="CN28" s="225"/>
      <c r="CO28" s="225"/>
      <c r="CP28" s="225"/>
      <c r="CQ28" s="225"/>
      <c r="CR28" s="225"/>
      <c r="CS28" s="225"/>
      <c r="CT28" s="225"/>
      <c r="CU28" s="225"/>
    </row>
    <row r="29" spans="1:99" ht="15" customHeight="1">
      <c r="A29" s="213" t="s">
        <v>146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6" t="s">
        <v>35</v>
      </c>
      <c r="AF29" s="216"/>
      <c r="AG29" s="216"/>
      <c r="AH29" s="216"/>
      <c r="AI29" s="216"/>
      <c r="AJ29" s="218" t="s">
        <v>43</v>
      </c>
      <c r="AK29" s="218"/>
      <c r="AL29" s="218"/>
      <c r="AM29" s="218"/>
      <c r="AN29" s="218"/>
      <c r="AO29" s="218"/>
      <c r="AP29" s="218"/>
      <c r="AQ29" s="218"/>
      <c r="AR29" s="218"/>
      <c r="AS29" s="218"/>
      <c r="AT29" s="222" t="s">
        <v>43</v>
      </c>
      <c r="AU29" s="222"/>
      <c r="AV29" s="222"/>
      <c r="AW29" s="222"/>
      <c r="AX29" s="222"/>
      <c r="AY29" s="222"/>
      <c r="AZ29" s="222"/>
      <c r="BA29" s="222"/>
      <c r="BB29" s="222"/>
      <c r="BC29" s="223" t="s">
        <v>42</v>
      </c>
      <c r="BD29" s="223"/>
      <c r="BE29" s="223"/>
      <c r="BF29" s="223"/>
      <c r="BG29" s="223"/>
      <c r="BH29" s="223"/>
      <c r="BI29" s="223"/>
      <c r="BJ29" s="223"/>
      <c r="BK29" s="223"/>
      <c r="BL29" s="210" t="s">
        <v>43</v>
      </c>
      <c r="BM29" s="210"/>
      <c r="BN29" s="210"/>
      <c r="BO29" s="210"/>
      <c r="BP29" s="210"/>
      <c r="BQ29" s="210"/>
      <c r="BR29" s="210"/>
      <c r="BS29" s="210"/>
      <c r="BT29" s="210"/>
      <c r="BU29" s="210" t="s">
        <v>43</v>
      </c>
      <c r="BV29" s="210"/>
      <c r="BW29" s="210"/>
      <c r="BX29" s="210"/>
      <c r="BY29" s="210"/>
      <c r="BZ29" s="210"/>
      <c r="CA29" s="210"/>
      <c r="CB29" s="210"/>
      <c r="CC29" s="210"/>
      <c r="CD29" s="222" t="s">
        <v>43</v>
      </c>
      <c r="CE29" s="222"/>
      <c r="CF29" s="222"/>
      <c r="CG29" s="222"/>
      <c r="CH29" s="222"/>
      <c r="CI29" s="222"/>
      <c r="CJ29" s="222"/>
      <c r="CK29" s="222"/>
      <c r="CL29" s="222"/>
      <c r="CM29" s="225" t="s">
        <v>42</v>
      </c>
      <c r="CN29" s="225"/>
      <c r="CO29" s="225"/>
      <c r="CP29" s="225"/>
      <c r="CQ29" s="225"/>
      <c r="CR29" s="225"/>
      <c r="CS29" s="225"/>
      <c r="CT29" s="225"/>
      <c r="CU29" s="225"/>
    </row>
    <row r="30" spans="1:99" ht="15" customHeight="1">
      <c r="A30" s="204" t="s">
        <v>43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16" t="s">
        <v>213</v>
      </c>
      <c r="AF30" s="216"/>
      <c r="AG30" s="216"/>
      <c r="AH30" s="216"/>
      <c r="AI30" s="216"/>
      <c r="AJ30" s="218" t="s">
        <v>43</v>
      </c>
      <c r="AK30" s="218"/>
      <c r="AL30" s="218"/>
      <c r="AM30" s="218"/>
      <c r="AN30" s="218"/>
      <c r="AO30" s="218"/>
      <c r="AP30" s="218"/>
      <c r="AQ30" s="218"/>
      <c r="AR30" s="218"/>
      <c r="AS30" s="218"/>
      <c r="AT30" s="211" t="s">
        <v>43</v>
      </c>
      <c r="AU30" s="211"/>
      <c r="AV30" s="211"/>
      <c r="AW30" s="211"/>
      <c r="AX30" s="211"/>
      <c r="AY30" s="211"/>
      <c r="AZ30" s="211"/>
      <c r="BA30" s="211"/>
      <c r="BB30" s="211"/>
      <c r="BC30" s="223" t="s">
        <v>42</v>
      </c>
      <c r="BD30" s="223"/>
      <c r="BE30" s="223"/>
      <c r="BF30" s="223"/>
      <c r="BG30" s="223"/>
      <c r="BH30" s="223"/>
      <c r="BI30" s="223"/>
      <c r="BJ30" s="223"/>
      <c r="BK30" s="223"/>
      <c r="BL30" s="210" t="s">
        <v>43</v>
      </c>
      <c r="BM30" s="210"/>
      <c r="BN30" s="210"/>
      <c r="BO30" s="210"/>
      <c r="BP30" s="210"/>
      <c r="BQ30" s="210"/>
      <c r="BR30" s="210"/>
      <c r="BS30" s="210"/>
      <c r="BT30" s="210"/>
      <c r="BU30" s="210" t="s">
        <v>43</v>
      </c>
      <c r="BV30" s="210"/>
      <c r="BW30" s="210"/>
      <c r="BX30" s="210"/>
      <c r="BY30" s="210"/>
      <c r="BZ30" s="210"/>
      <c r="CA30" s="210"/>
      <c r="CB30" s="210"/>
      <c r="CC30" s="210"/>
      <c r="CD30" s="222" t="s">
        <v>43</v>
      </c>
      <c r="CE30" s="222"/>
      <c r="CF30" s="222"/>
      <c r="CG30" s="222"/>
      <c r="CH30" s="222"/>
      <c r="CI30" s="222"/>
      <c r="CJ30" s="222"/>
      <c r="CK30" s="222"/>
      <c r="CL30" s="222"/>
      <c r="CM30" s="223" t="s">
        <v>42</v>
      </c>
      <c r="CN30" s="223"/>
      <c r="CO30" s="223"/>
      <c r="CP30" s="223"/>
      <c r="CQ30" s="223"/>
      <c r="CR30" s="223"/>
      <c r="CS30" s="223"/>
      <c r="CT30" s="223"/>
      <c r="CU30" s="223"/>
    </row>
    <row r="31" spans="1:99" ht="15" customHeight="1">
      <c r="A31" s="213" t="s">
        <v>43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6" t="s">
        <v>43</v>
      </c>
      <c r="AF31" s="216"/>
      <c r="AG31" s="216"/>
      <c r="AH31" s="216"/>
      <c r="AI31" s="216"/>
      <c r="AJ31" s="218" t="s">
        <v>43</v>
      </c>
      <c r="AK31" s="218"/>
      <c r="AL31" s="218"/>
      <c r="AM31" s="218"/>
      <c r="AN31" s="218"/>
      <c r="AO31" s="218"/>
      <c r="AP31" s="218"/>
      <c r="AQ31" s="218"/>
      <c r="AR31" s="218"/>
      <c r="AS31" s="218"/>
      <c r="AT31" s="211" t="s">
        <v>43</v>
      </c>
      <c r="AU31" s="211"/>
      <c r="AV31" s="211"/>
      <c r="AW31" s="211"/>
      <c r="AX31" s="211"/>
      <c r="AY31" s="211"/>
      <c r="AZ31" s="211"/>
      <c r="BA31" s="211"/>
      <c r="BB31" s="211"/>
      <c r="BC31" s="223" t="s">
        <v>42</v>
      </c>
      <c r="BD31" s="223"/>
      <c r="BE31" s="223"/>
      <c r="BF31" s="223"/>
      <c r="BG31" s="223"/>
      <c r="BH31" s="223"/>
      <c r="BI31" s="223"/>
      <c r="BJ31" s="223"/>
      <c r="BK31" s="223"/>
      <c r="BL31" s="210" t="s">
        <v>43</v>
      </c>
      <c r="BM31" s="210"/>
      <c r="BN31" s="210"/>
      <c r="BO31" s="210"/>
      <c r="BP31" s="210"/>
      <c r="BQ31" s="210"/>
      <c r="BR31" s="210"/>
      <c r="BS31" s="210"/>
      <c r="BT31" s="210"/>
      <c r="BU31" s="210" t="s">
        <v>43</v>
      </c>
      <c r="BV31" s="210"/>
      <c r="BW31" s="210"/>
      <c r="BX31" s="210"/>
      <c r="BY31" s="210"/>
      <c r="BZ31" s="210"/>
      <c r="CA31" s="210"/>
      <c r="CB31" s="210"/>
      <c r="CC31" s="210"/>
      <c r="CD31" s="222" t="s">
        <v>43</v>
      </c>
      <c r="CE31" s="222"/>
      <c r="CF31" s="222"/>
      <c r="CG31" s="222"/>
      <c r="CH31" s="222"/>
      <c r="CI31" s="222"/>
      <c r="CJ31" s="222"/>
      <c r="CK31" s="222"/>
      <c r="CL31" s="222"/>
      <c r="CM31" s="225" t="s">
        <v>42</v>
      </c>
      <c r="CN31" s="225"/>
      <c r="CO31" s="225"/>
      <c r="CP31" s="225"/>
      <c r="CQ31" s="225"/>
      <c r="CR31" s="225"/>
      <c r="CS31" s="225"/>
      <c r="CT31" s="225"/>
      <c r="CU31" s="225"/>
    </row>
    <row r="32" spans="1:99" ht="15" customHeight="1" thickBot="1">
      <c r="A32" s="235" t="s">
        <v>147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6" t="s">
        <v>30</v>
      </c>
      <c r="AF32" s="236"/>
      <c r="AG32" s="236"/>
      <c r="AH32" s="236"/>
      <c r="AI32" s="236"/>
      <c r="AJ32" s="237" t="s">
        <v>42</v>
      </c>
      <c r="AK32" s="237"/>
      <c r="AL32" s="237"/>
      <c r="AM32" s="237"/>
      <c r="AN32" s="237"/>
      <c r="AO32" s="237"/>
      <c r="AP32" s="237"/>
      <c r="AQ32" s="237"/>
      <c r="AR32" s="237"/>
      <c r="AS32" s="237"/>
      <c r="AT32" s="238" t="s">
        <v>42</v>
      </c>
      <c r="AU32" s="238"/>
      <c r="AV32" s="238"/>
      <c r="AW32" s="238"/>
      <c r="AX32" s="238"/>
      <c r="AY32" s="238"/>
      <c r="AZ32" s="238"/>
      <c r="BA32" s="238"/>
      <c r="BB32" s="238"/>
      <c r="BC32" s="233">
        <f>SUM(Лист2!BC8)</f>
        <v>-517474.2200000286</v>
      </c>
      <c r="BD32" s="233"/>
      <c r="BE32" s="233"/>
      <c r="BF32" s="233"/>
      <c r="BG32" s="233"/>
      <c r="BH32" s="233"/>
      <c r="BI32" s="233"/>
      <c r="BJ32" s="233"/>
      <c r="BK32" s="233"/>
      <c r="BL32" s="232" t="s">
        <v>43</v>
      </c>
      <c r="BM32" s="232"/>
      <c r="BN32" s="232"/>
      <c r="BO32" s="232"/>
      <c r="BP32" s="232"/>
      <c r="BQ32" s="232"/>
      <c r="BR32" s="232"/>
      <c r="BS32" s="232"/>
      <c r="BT32" s="232"/>
      <c r="BU32" s="232" t="s">
        <v>43</v>
      </c>
      <c r="BV32" s="232"/>
      <c r="BW32" s="232"/>
      <c r="BX32" s="232"/>
      <c r="BY32" s="232"/>
      <c r="BZ32" s="232"/>
      <c r="CA32" s="232"/>
      <c r="CB32" s="232"/>
      <c r="CC32" s="232"/>
      <c r="CD32" s="233">
        <f>SUM(BC32)</f>
        <v>-517474.2200000286</v>
      </c>
      <c r="CE32" s="233"/>
      <c r="CF32" s="233"/>
      <c r="CG32" s="233"/>
      <c r="CH32" s="233"/>
      <c r="CI32" s="233"/>
      <c r="CJ32" s="233"/>
      <c r="CK32" s="233"/>
      <c r="CL32" s="233"/>
      <c r="CM32" s="234" t="s">
        <v>42</v>
      </c>
      <c r="CN32" s="234"/>
      <c r="CO32" s="234"/>
      <c r="CP32" s="234"/>
      <c r="CQ32" s="234"/>
      <c r="CR32" s="234"/>
      <c r="CS32" s="234"/>
      <c r="CT32" s="234"/>
      <c r="CU32" s="234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BO32" sqref="BO32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148</v>
      </c>
    </row>
    <row r="2" ht="3" customHeight="1"/>
    <row r="3" spans="1:99" s="24" customFormat="1" ht="12.75">
      <c r="A3" s="202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197" t="s">
        <v>124</v>
      </c>
      <c r="AF3" s="197"/>
      <c r="AG3" s="197"/>
      <c r="AH3" s="197"/>
      <c r="AI3" s="197"/>
      <c r="AJ3" s="197" t="s">
        <v>125</v>
      </c>
      <c r="AK3" s="197"/>
      <c r="AL3" s="197"/>
      <c r="AM3" s="197"/>
      <c r="AN3" s="197"/>
      <c r="AO3" s="197"/>
      <c r="AP3" s="197"/>
      <c r="AQ3" s="197"/>
      <c r="AR3" s="197"/>
      <c r="AS3" s="197"/>
      <c r="AT3" s="197" t="s">
        <v>126</v>
      </c>
      <c r="AU3" s="197"/>
      <c r="AV3" s="197"/>
      <c r="AW3" s="197"/>
      <c r="AX3" s="197"/>
      <c r="AY3" s="197"/>
      <c r="AZ3" s="197"/>
      <c r="BA3" s="197"/>
      <c r="BB3" s="197"/>
      <c r="BC3" s="226" t="s">
        <v>16</v>
      </c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199" t="s">
        <v>127</v>
      </c>
      <c r="CN3" s="199"/>
      <c r="CO3" s="199"/>
      <c r="CP3" s="199"/>
      <c r="CQ3" s="199"/>
      <c r="CR3" s="199"/>
      <c r="CS3" s="199"/>
      <c r="CT3" s="199"/>
      <c r="CU3" s="199"/>
    </row>
    <row r="4" spans="1:99" s="24" customFormat="1" ht="12.7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1" t="s">
        <v>128</v>
      </c>
      <c r="AF4" s="201"/>
      <c r="AG4" s="201"/>
      <c r="AH4" s="201"/>
      <c r="AI4" s="201"/>
      <c r="AJ4" s="201" t="s">
        <v>129</v>
      </c>
      <c r="AK4" s="201"/>
      <c r="AL4" s="201"/>
      <c r="AM4" s="201"/>
      <c r="AN4" s="201"/>
      <c r="AO4" s="201"/>
      <c r="AP4" s="201"/>
      <c r="AQ4" s="201"/>
      <c r="AR4" s="201"/>
      <c r="AS4" s="201"/>
      <c r="AT4" s="201" t="s">
        <v>130</v>
      </c>
      <c r="AU4" s="201"/>
      <c r="AV4" s="201"/>
      <c r="AW4" s="201"/>
      <c r="AX4" s="201"/>
      <c r="AY4" s="201"/>
      <c r="AZ4" s="201"/>
      <c r="BA4" s="201"/>
      <c r="BB4" s="201"/>
      <c r="BC4" s="201" t="s">
        <v>131</v>
      </c>
      <c r="BD4" s="201"/>
      <c r="BE4" s="201"/>
      <c r="BF4" s="201"/>
      <c r="BG4" s="201"/>
      <c r="BH4" s="201"/>
      <c r="BI4" s="201"/>
      <c r="BJ4" s="201"/>
      <c r="BK4" s="201"/>
      <c r="BL4" s="201" t="s">
        <v>131</v>
      </c>
      <c r="BM4" s="201"/>
      <c r="BN4" s="201"/>
      <c r="BO4" s="201"/>
      <c r="BP4" s="201"/>
      <c r="BQ4" s="201"/>
      <c r="BR4" s="201"/>
      <c r="BS4" s="201"/>
      <c r="BT4" s="201"/>
      <c r="BU4" s="201" t="s">
        <v>132</v>
      </c>
      <c r="BV4" s="201"/>
      <c r="BW4" s="201"/>
      <c r="BX4" s="201"/>
      <c r="BY4" s="201"/>
      <c r="BZ4" s="201"/>
      <c r="CA4" s="201"/>
      <c r="CB4" s="201"/>
      <c r="CC4" s="201"/>
      <c r="CD4" s="201" t="s">
        <v>19</v>
      </c>
      <c r="CE4" s="201"/>
      <c r="CF4" s="201"/>
      <c r="CG4" s="201"/>
      <c r="CH4" s="201"/>
      <c r="CI4" s="201"/>
      <c r="CJ4" s="201"/>
      <c r="CK4" s="201"/>
      <c r="CL4" s="201"/>
      <c r="CM4" s="203" t="s">
        <v>133</v>
      </c>
      <c r="CN4" s="203"/>
      <c r="CO4" s="203"/>
      <c r="CP4" s="203"/>
      <c r="CQ4" s="203"/>
      <c r="CR4" s="203"/>
      <c r="CS4" s="203"/>
      <c r="CT4" s="203"/>
      <c r="CU4" s="203"/>
    </row>
    <row r="5" spans="1:99" s="24" customFormat="1" ht="12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1"/>
      <c r="AF5" s="201"/>
      <c r="AG5" s="201"/>
      <c r="AH5" s="201"/>
      <c r="AI5" s="201"/>
      <c r="AJ5" s="201" t="s">
        <v>134</v>
      </c>
      <c r="AK5" s="201"/>
      <c r="AL5" s="201"/>
      <c r="AM5" s="201"/>
      <c r="AN5" s="201"/>
      <c r="AO5" s="201"/>
      <c r="AP5" s="201"/>
      <c r="AQ5" s="201"/>
      <c r="AR5" s="201"/>
      <c r="AS5" s="201"/>
      <c r="AT5" s="201" t="s">
        <v>135</v>
      </c>
      <c r="AU5" s="201"/>
      <c r="AV5" s="201"/>
      <c r="AW5" s="201"/>
      <c r="AX5" s="201"/>
      <c r="AY5" s="201"/>
      <c r="AZ5" s="201"/>
      <c r="BA5" s="201"/>
      <c r="BB5" s="201"/>
      <c r="BC5" s="201" t="s">
        <v>136</v>
      </c>
      <c r="BD5" s="201"/>
      <c r="BE5" s="201"/>
      <c r="BF5" s="201"/>
      <c r="BG5" s="201"/>
      <c r="BH5" s="201"/>
      <c r="BI5" s="201"/>
      <c r="BJ5" s="201"/>
      <c r="BK5" s="201"/>
      <c r="BL5" s="201" t="s">
        <v>137</v>
      </c>
      <c r="BM5" s="201"/>
      <c r="BN5" s="201"/>
      <c r="BO5" s="201"/>
      <c r="BP5" s="201"/>
      <c r="BQ5" s="201"/>
      <c r="BR5" s="201"/>
      <c r="BS5" s="201"/>
      <c r="BT5" s="201"/>
      <c r="BU5" s="201" t="s">
        <v>138</v>
      </c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3" t="s">
        <v>135</v>
      </c>
      <c r="CN5" s="203"/>
      <c r="CO5" s="203"/>
      <c r="CP5" s="203"/>
      <c r="CQ5" s="203"/>
      <c r="CR5" s="203"/>
      <c r="CS5" s="203"/>
      <c r="CT5" s="203"/>
      <c r="CU5" s="203"/>
    </row>
    <row r="6" spans="1:99" s="24" customFormat="1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  <c r="AF6" s="201"/>
      <c r="AG6" s="201"/>
      <c r="AH6" s="201"/>
      <c r="AI6" s="201"/>
      <c r="AJ6" s="201" t="s">
        <v>139</v>
      </c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 t="s">
        <v>140</v>
      </c>
      <c r="BD6" s="201"/>
      <c r="BE6" s="201"/>
      <c r="BF6" s="201"/>
      <c r="BG6" s="201"/>
      <c r="BH6" s="201"/>
      <c r="BI6" s="201"/>
      <c r="BJ6" s="201"/>
      <c r="BK6" s="201"/>
      <c r="BL6" s="201" t="s">
        <v>141</v>
      </c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3"/>
      <c r="CN6" s="203"/>
      <c r="CO6" s="203"/>
      <c r="CP6" s="203"/>
      <c r="CQ6" s="203"/>
      <c r="CR6" s="203"/>
      <c r="CS6" s="203"/>
      <c r="CT6" s="203"/>
      <c r="CU6" s="203"/>
    </row>
    <row r="7" spans="1:99" s="24" customFormat="1" ht="13.5" thickBot="1">
      <c r="A7" s="208">
        <v>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39">
        <v>2</v>
      </c>
      <c r="AF7" s="239"/>
      <c r="AG7" s="239"/>
      <c r="AH7" s="239"/>
      <c r="AI7" s="239"/>
      <c r="AJ7" s="239">
        <v>3</v>
      </c>
      <c r="AK7" s="239"/>
      <c r="AL7" s="239"/>
      <c r="AM7" s="239"/>
      <c r="AN7" s="239"/>
      <c r="AO7" s="239"/>
      <c r="AP7" s="239"/>
      <c r="AQ7" s="239"/>
      <c r="AR7" s="239"/>
      <c r="AS7" s="239"/>
      <c r="AT7" s="239">
        <v>4</v>
      </c>
      <c r="AU7" s="239"/>
      <c r="AV7" s="239"/>
      <c r="AW7" s="239"/>
      <c r="AX7" s="239"/>
      <c r="AY7" s="239"/>
      <c r="AZ7" s="239"/>
      <c r="BA7" s="239"/>
      <c r="BB7" s="239"/>
      <c r="BC7" s="239">
        <v>5</v>
      </c>
      <c r="BD7" s="239"/>
      <c r="BE7" s="239"/>
      <c r="BF7" s="239"/>
      <c r="BG7" s="239"/>
      <c r="BH7" s="239"/>
      <c r="BI7" s="239"/>
      <c r="BJ7" s="239"/>
      <c r="BK7" s="239"/>
      <c r="BL7" s="239">
        <v>6</v>
      </c>
      <c r="BM7" s="239"/>
      <c r="BN7" s="239"/>
      <c r="BO7" s="239"/>
      <c r="BP7" s="239"/>
      <c r="BQ7" s="239"/>
      <c r="BR7" s="239"/>
      <c r="BS7" s="239"/>
      <c r="BT7" s="239"/>
      <c r="BU7" s="239">
        <v>7</v>
      </c>
      <c r="BV7" s="239"/>
      <c r="BW7" s="239"/>
      <c r="BX7" s="239"/>
      <c r="BY7" s="239"/>
      <c r="BZ7" s="239"/>
      <c r="CA7" s="239"/>
      <c r="CB7" s="239"/>
      <c r="CC7" s="239"/>
      <c r="CD7" s="239">
        <v>8</v>
      </c>
      <c r="CE7" s="239"/>
      <c r="CF7" s="239"/>
      <c r="CG7" s="239"/>
      <c r="CH7" s="239"/>
      <c r="CI7" s="239"/>
      <c r="CJ7" s="239"/>
      <c r="CK7" s="239"/>
      <c r="CL7" s="239"/>
      <c r="CM7" s="231">
        <v>9</v>
      </c>
      <c r="CN7" s="231"/>
      <c r="CO7" s="231"/>
      <c r="CP7" s="231"/>
      <c r="CQ7" s="231"/>
      <c r="CR7" s="231"/>
      <c r="CS7" s="231"/>
      <c r="CT7" s="231"/>
      <c r="CU7" s="231"/>
    </row>
    <row r="8" spans="1:99" s="24" customFormat="1" ht="12.75">
      <c r="A8" s="240" t="s">
        <v>149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1" t="s">
        <v>36</v>
      </c>
      <c r="AF8" s="241"/>
      <c r="AG8" s="241"/>
      <c r="AH8" s="241"/>
      <c r="AI8" s="241"/>
      <c r="AJ8" s="242" t="s">
        <v>42</v>
      </c>
      <c r="AK8" s="242"/>
      <c r="AL8" s="242"/>
      <c r="AM8" s="242"/>
      <c r="AN8" s="242"/>
      <c r="AO8" s="242"/>
      <c r="AP8" s="242"/>
      <c r="AQ8" s="242"/>
      <c r="AR8" s="242"/>
      <c r="AS8" s="242"/>
      <c r="AT8" s="243" t="s">
        <v>42</v>
      </c>
      <c r="AU8" s="243"/>
      <c r="AV8" s="243"/>
      <c r="AW8" s="243"/>
      <c r="AX8" s="243"/>
      <c r="AY8" s="243"/>
      <c r="AZ8" s="243"/>
      <c r="BA8" s="243"/>
      <c r="BB8" s="243"/>
      <c r="BC8" s="244">
        <f>SUM(BC11:BK15)</f>
        <v>-517474.2200000286</v>
      </c>
      <c r="BD8" s="244"/>
      <c r="BE8" s="244"/>
      <c r="BF8" s="244"/>
      <c r="BG8" s="244"/>
      <c r="BH8" s="244"/>
      <c r="BI8" s="244"/>
      <c r="BJ8" s="244"/>
      <c r="BK8" s="244"/>
      <c r="BL8" s="245" t="s">
        <v>43</v>
      </c>
      <c r="BM8" s="245"/>
      <c r="BN8" s="245"/>
      <c r="BO8" s="245"/>
      <c r="BP8" s="245"/>
      <c r="BQ8" s="245"/>
      <c r="BR8" s="245"/>
      <c r="BS8" s="245"/>
      <c r="BT8" s="245"/>
      <c r="BU8" s="246" t="s">
        <v>42</v>
      </c>
      <c r="BV8" s="246"/>
      <c r="BW8" s="246"/>
      <c r="BX8" s="246"/>
      <c r="BY8" s="246"/>
      <c r="BZ8" s="246"/>
      <c r="CA8" s="246"/>
      <c r="CB8" s="246"/>
      <c r="CC8" s="246"/>
      <c r="CD8" s="244">
        <f>SUM(BC8)</f>
        <v>-517474.2200000286</v>
      </c>
      <c r="CE8" s="244"/>
      <c r="CF8" s="244"/>
      <c r="CG8" s="244"/>
      <c r="CH8" s="244"/>
      <c r="CI8" s="244"/>
      <c r="CJ8" s="244"/>
      <c r="CK8" s="244"/>
      <c r="CL8" s="244"/>
      <c r="CM8" s="247" t="s">
        <v>42</v>
      </c>
      <c r="CN8" s="247"/>
      <c r="CO8" s="247"/>
      <c r="CP8" s="247"/>
      <c r="CQ8" s="247"/>
      <c r="CR8" s="247"/>
      <c r="CS8" s="247"/>
      <c r="CT8" s="247"/>
      <c r="CU8" s="247"/>
    </row>
    <row r="9" spans="1:99" s="24" customFormat="1" ht="12.75">
      <c r="A9" s="205" t="s">
        <v>150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41"/>
      <c r="AF9" s="241"/>
      <c r="AG9" s="241"/>
      <c r="AH9" s="241"/>
      <c r="AI9" s="241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3"/>
      <c r="AU9" s="243"/>
      <c r="AV9" s="243"/>
      <c r="AW9" s="243"/>
      <c r="AX9" s="243"/>
      <c r="AY9" s="243"/>
      <c r="AZ9" s="243"/>
      <c r="BA9" s="243"/>
      <c r="BB9" s="243"/>
      <c r="BC9" s="244"/>
      <c r="BD9" s="244"/>
      <c r="BE9" s="244"/>
      <c r="BF9" s="244"/>
      <c r="BG9" s="244"/>
      <c r="BH9" s="244"/>
      <c r="BI9" s="244"/>
      <c r="BJ9" s="244"/>
      <c r="BK9" s="244"/>
      <c r="BL9" s="245"/>
      <c r="BM9" s="245"/>
      <c r="BN9" s="245"/>
      <c r="BO9" s="245"/>
      <c r="BP9" s="245"/>
      <c r="BQ9" s="245"/>
      <c r="BR9" s="245"/>
      <c r="BS9" s="245"/>
      <c r="BT9" s="245"/>
      <c r="BU9" s="246"/>
      <c r="BV9" s="246"/>
      <c r="BW9" s="246"/>
      <c r="BX9" s="246"/>
      <c r="BY9" s="246"/>
      <c r="BZ9" s="246"/>
      <c r="CA9" s="246"/>
      <c r="CB9" s="246"/>
      <c r="CC9" s="246"/>
      <c r="CD9" s="244"/>
      <c r="CE9" s="244"/>
      <c r="CF9" s="244"/>
      <c r="CG9" s="244"/>
      <c r="CH9" s="244"/>
      <c r="CI9" s="244"/>
      <c r="CJ9" s="244"/>
      <c r="CK9" s="244"/>
      <c r="CL9" s="244"/>
      <c r="CM9" s="247"/>
      <c r="CN9" s="247"/>
      <c r="CO9" s="247"/>
      <c r="CP9" s="247"/>
      <c r="CQ9" s="247"/>
      <c r="CR9" s="247"/>
      <c r="CS9" s="247"/>
      <c r="CT9" s="247"/>
      <c r="CU9" s="247"/>
    </row>
    <row r="10" spans="1:99" s="24" customFormat="1" ht="12.75">
      <c r="A10" s="205" t="s">
        <v>151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41"/>
      <c r="AF10" s="241"/>
      <c r="AG10" s="241"/>
      <c r="AH10" s="241"/>
      <c r="AI10" s="241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3"/>
      <c r="AU10" s="243"/>
      <c r="AV10" s="243"/>
      <c r="AW10" s="243"/>
      <c r="AX10" s="243"/>
      <c r="AY10" s="243"/>
      <c r="AZ10" s="243"/>
      <c r="BA10" s="243"/>
      <c r="BB10" s="243"/>
      <c r="BC10" s="244"/>
      <c r="BD10" s="244"/>
      <c r="BE10" s="244"/>
      <c r="BF10" s="244"/>
      <c r="BG10" s="244"/>
      <c r="BH10" s="244"/>
      <c r="BI10" s="244"/>
      <c r="BJ10" s="244"/>
      <c r="BK10" s="244"/>
      <c r="BL10" s="245"/>
      <c r="BM10" s="245"/>
      <c r="BN10" s="245"/>
      <c r="BO10" s="245"/>
      <c r="BP10" s="245"/>
      <c r="BQ10" s="245"/>
      <c r="BR10" s="245"/>
      <c r="BS10" s="245"/>
      <c r="BT10" s="245"/>
      <c r="BU10" s="246"/>
      <c r="BV10" s="246"/>
      <c r="BW10" s="246"/>
      <c r="BX10" s="246"/>
      <c r="BY10" s="246"/>
      <c r="BZ10" s="246"/>
      <c r="CA10" s="246"/>
      <c r="CB10" s="246"/>
      <c r="CC10" s="246"/>
      <c r="CD10" s="244"/>
      <c r="CE10" s="244"/>
      <c r="CF10" s="244"/>
      <c r="CG10" s="244"/>
      <c r="CH10" s="244"/>
      <c r="CI10" s="244"/>
      <c r="CJ10" s="244"/>
      <c r="CK10" s="244"/>
      <c r="CL10" s="244"/>
      <c r="CM10" s="247"/>
      <c r="CN10" s="247"/>
      <c r="CO10" s="247"/>
      <c r="CP10" s="247"/>
      <c r="CQ10" s="247"/>
      <c r="CR10" s="247"/>
      <c r="CS10" s="247"/>
      <c r="CT10" s="247"/>
      <c r="CU10" s="247"/>
    </row>
    <row r="11" spans="1:99" s="24" customFormat="1" ht="12.75">
      <c r="A11" s="248" t="s">
        <v>26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16" t="s">
        <v>37</v>
      </c>
      <c r="AF11" s="216"/>
      <c r="AG11" s="216"/>
      <c r="AH11" s="216"/>
      <c r="AI11" s="216"/>
      <c r="AJ11" s="218" t="s">
        <v>42</v>
      </c>
      <c r="AK11" s="218"/>
      <c r="AL11" s="218"/>
      <c r="AM11" s="218"/>
      <c r="AN11" s="218"/>
      <c r="AO11" s="218"/>
      <c r="AP11" s="218"/>
      <c r="AQ11" s="218"/>
      <c r="AR11" s="218"/>
      <c r="AS11" s="218"/>
      <c r="AT11" s="223" t="s">
        <v>42</v>
      </c>
      <c r="AU11" s="223"/>
      <c r="AV11" s="223"/>
      <c r="AW11" s="223"/>
      <c r="AX11" s="223"/>
      <c r="AY11" s="223"/>
      <c r="AZ11" s="223"/>
      <c r="BA11" s="223"/>
      <c r="BB11" s="223"/>
      <c r="BC11" s="222">
        <v>-87929476.98</v>
      </c>
      <c r="BD11" s="222"/>
      <c r="BE11" s="222"/>
      <c r="BF11" s="222"/>
      <c r="BG11" s="222"/>
      <c r="BH11" s="222"/>
      <c r="BI11" s="222"/>
      <c r="BJ11" s="222"/>
      <c r="BK11" s="222"/>
      <c r="BL11" s="245" t="s">
        <v>43</v>
      </c>
      <c r="BM11" s="245"/>
      <c r="BN11" s="245"/>
      <c r="BO11" s="245"/>
      <c r="BP11" s="245"/>
      <c r="BQ11" s="245"/>
      <c r="BR11" s="245"/>
      <c r="BS11" s="245"/>
      <c r="BT11" s="245"/>
      <c r="BU11" s="249" t="s">
        <v>42</v>
      </c>
      <c r="BV11" s="249"/>
      <c r="BW11" s="249"/>
      <c r="BX11" s="249"/>
      <c r="BY11" s="249"/>
      <c r="BZ11" s="249"/>
      <c r="CA11" s="249"/>
      <c r="CB11" s="249"/>
      <c r="CC11" s="249"/>
      <c r="CD11" s="222">
        <f>SUM(BC11)</f>
        <v>-87929476.98</v>
      </c>
      <c r="CE11" s="222"/>
      <c r="CF11" s="222"/>
      <c r="CG11" s="222"/>
      <c r="CH11" s="222"/>
      <c r="CI11" s="222"/>
      <c r="CJ11" s="222"/>
      <c r="CK11" s="222"/>
      <c r="CL11" s="222"/>
      <c r="CM11" s="225" t="s">
        <v>42</v>
      </c>
      <c r="CN11" s="225"/>
      <c r="CO11" s="225"/>
      <c r="CP11" s="225"/>
      <c r="CQ11" s="225"/>
      <c r="CR11" s="225"/>
      <c r="CS11" s="225"/>
      <c r="CT11" s="225"/>
      <c r="CU11" s="225"/>
    </row>
    <row r="12" spans="1:99" s="24" customFormat="1" ht="12.75">
      <c r="A12" s="205" t="s">
        <v>152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16"/>
      <c r="AF12" s="216"/>
      <c r="AG12" s="216"/>
      <c r="AH12" s="216"/>
      <c r="AI12" s="216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23"/>
      <c r="AU12" s="223"/>
      <c r="AV12" s="223"/>
      <c r="AW12" s="223"/>
      <c r="AX12" s="223"/>
      <c r="AY12" s="223"/>
      <c r="AZ12" s="223"/>
      <c r="BA12" s="223"/>
      <c r="BB12" s="223"/>
      <c r="BC12" s="222"/>
      <c r="BD12" s="222"/>
      <c r="BE12" s="222"/>
      <c r="BF12" s="222"/>
      <c r="BG12" s="222"/>
      <c r="BH12" s="222"/>
      <c r="BI12" s="222"/>
      <c r="BJ12" s="222"/>
      <c r="BK12" s="222"/>
      <c r="BL12" s="245"/>
      <c r="BM12" s="245"/>
      <c r="BN12" s="245"/>
      <c r="BO12" s="245"/>
      <c r="BP12" s="245"/>
      <c r="BQ12" s="245"/>
      <c r="BR12" s="245"/>
      <c r="BS12" s="245"/>
      <c r="BT12" s="245"/>
      <c r="BU12" s="249"/>
      <c r="BV12" s="249"/>
      <c r="BW12" s="249"/>
      <c r="BX12" s="249"/>
      <c r="BY12" s="249"/>
      <c r="BZ12" s="249"/>
      <c r="CA12" s="249"/>
      <c r="CB12" s="249"/>
      <c r="CC12" s="249"/>
      <c r="CD12" s="222"/>
      <c r="CE12" s="222"/>
      <c r="CF12" s="222"/>
      <c r="CG12" s="222"/>
      <c r="CH12" s="222"/>
      <c r="CI12" s="222"/>
      <c r="CJ12" s="222"/>
      <c r="CK12" s="222"/>
      <c r="CL12" s="222"/>
      <c r="CM12" s="225"/>
      <c r="CN12" s="225"/>
      <c r="CO12" s="225"/>
      <c r="CP12" s="225"/>
      <c r="CQ12" s="225"/>
      <c r="CR12" s="225"/>
      <c r="CS12" s="225"/>
      <c r="CT12" s="225"/>
      <c r="CU12" s="225"/>
    </row>
    <row r="13" spans="1:99" s="24" customFormat="1" ht="12.75">
      <c r="A13" s="205" t="s">
        <v>153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16"/>
      <c r="AF13" s="216"/>
      <c r="AG13" s="216"/>
      <c r="AH13" s="216"/>
      <c r="AI13" s="216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23"/>
      <c r="AU13" s="223"/>
      <c r="AV13" s="223"/>
      <c r="AW13" s="223"/>
      <c r="AX13" s="223"/>
      <c r="AY13" s="223"/>
      <c r="AZ13" s="223"/>
      <c r="BA13" s="223"/>
      <c r="BB13" s="223"/>
      <c r="BC13" s="222"/>
      <c r="BD13" s="222"/>
      <c r="BE13" s="222"/>
      <c r="BF13" s="222"/>
      <c r="BG13" s="222"/>
      <c r="BH13" s="222"/>
      <c r="BI13" s="222"/>
      <c r="BJ13" s="222"/>
      <c r="BK13" s="222"/>
      <c r="BL13" s="245"/>
      <c r="BM13" s="245"/>
      <c r="BN13" s="245"/>
      <c r="BO13" s="245"/>
      <c r="BP13" s="245"/>
      <c r="BQ13" s="245"/>
      <c r="BR13" s="245"/>
      <c r="BS13" s="245"/>
      <c r="BT13" s="245"/>
      <c r="BU13" s="249"/>
      <c r="BV13" s="249"/>
      <c r="BW13" s="249"/>
      <c r="BX13" s="249"/>
      <c r="BY13" s="249"/>
      <c r="BZ13" s="249"/>
      <c r="CA13" s="249"/>
      <c r="CB13" s="249"/>
      <c r="CC13" s="249"/>
      <c r="CD13" s="222"/>
      <c r="CE13" s="222"/>
      <c r="CF13" s="222"/>
      <c r="CG13" s="222"/>
      <c r="CH13" s="222"/>
      <c r="CI13" s="222"/>
      <c r="CJ13" s="222"/>
      <c r="CK13" s="222"/>
      <c r="CL13" s="222"/>
      <c r="CM13" s="225"/>
      <c r="CN13" s="225"/>
      <c r="CO13" s="225"/>
      <c r="CP13" s="225"/>
      <c r="CQ13" s="225"/>
      <c r="CR13" s="225"/>
      <c r="CS13" s="225"/>
      <c r="CT13" s="225"/>
      <c r="CU13" s="225"/>
    </row>
    <row r="14" spans="1:99" s="24" customFormat="1" ht="13.5" thickBot="1">
      <c r="A14" s="205" t="s">
        <v>154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36" t="s">
        <v>38</v>
      </c>
      <c r="AF14" s="236"/>
      <c r="AG14" s="236"/>
      <c r="AH14" s="236"/>
      <c r="AI14" s="236"/>
      <c r="AJ14" s="237" t="s">
        <v>42</v>
      </c>
      <c r="AK14" s="237"/>
      <c r="AL14" s="237"/>
      <c r="AM14" s="237"/>
      <c r="AN14" s="237"/>
      <c r="AO14" s="237"/>
      <c r="AP14" s="237"/>
      <c r="AQ14" s="237"/>
      <c r="AR14" s="237"/>
      <c r="AS14" s="237"/>
      <c r="AT14" s="238" t="s">
        <v>42</v>
      </c>
      <c r="AU14" s="238"/>
      <c r="AV14" s="238"/>
      <c r="AW14" s="238"/>
      <c r="AX14" s="238"/>
      <c r="AY14" s="238"/>
      <c r="AZ14" s="238"/>
      <c r="BA14" s="238"/>
      <c r="BB14" s="238"/>
      <c r="BC14" s="233">
        <f>SUM('01.05.2016'!CH51:CW51)</f>
        <v>87412002.75999998</v>
      </c>
      <c r="BD14" s="233"/>
      <c r="BE14" s="233"/>
      <c r="BF14" s="233"/>
      <c r="BG14" s="233"/>
      <c r="BH14" s="233"/>
      <c r="BI14" s="233"/>
      <c r="BJ14" s="233"/>
      <c r="BK14" s="233"/>
      <c r="BL14" s="251" t="s">
        <v>43</v>
      </c>
      <c r="BM14" s="251"/>
      <c r="BN14" s="251"/>
      <c r="BO14" s="251"/>
      <c r="BP14" s="251"/>
      <c r="BQ14" s="251"/>
      <c r="BR14" s="251"/>
      <c r="BS14" s="251"/>
      <c r="BT14" s="251"/>
      <c r="BU14" s="252" t="s">
        <v>42</v>
      </c>
      <c r="BV14" s="252"/>
      <c r="BW14" s="252"/>
      <c r="BX14" s="252"/>
      <c r="BY14" s="252"/>
      <c r="BZ14" s="252"/>
      <c r="CA14" s="252"/>
      <c r="CB14" s="252"/>
      <c r="CC14" s="252"/>
      <c r="CD14" s="233">
        <f>SUM(BC14)</f>
        <v>87412002.75999998</v>
      </c>
      <c r="CE14" s="233"/>
      <c r="CF14" s="233"/>
      <c r="CG14" s="233"/>
      <c r="CH14" s="233"/>
      <c r="CI14" s="233"/>
      <c r="CJ14" s="233"/>
      <c r="CK14" s="233"/>
      <c r="CL14" s="233"/>
      <c r="CM14" s="234" t="s">
        <v>42</v>
      </c>
      <c r="CN14" s="234"/>
      <c r="CO14" s="234"/>
      <c r="CP14" s="234"/>
      <c r="CQ14" s="234"/>
      <c r="CR14" s="234"/>
      <c r="CS14" s="234"/>
      <c r="CT14" s="234"/>
      <c r="CU14" s="234"/>
    </row>
    <row r="15" spans="1:99" s="24" customFormat="1" ht="13.5" thickBot="1">
      <c r="A15" s="215" t="s">
        <v>155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36"/>
      <c r="AF15" s="236"/>
      <c r="AG15" s="236"/>
      <c r="AH15" s="236"/>
      <c r="AI15" s="236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8"/>
      <c r="AU15" s="238"/>
      <c r="AV15" s="238"/>
      <c r="AW15" s="238"/>
      <c r="AX15" s="238"/>
      <c r="AY15" s="238"/>
      <c r="AZ15" s="238"/>
      <c r="BA15" s="238"/>
      <c r="BB15" s="238"/>
      <c r="BC15" s="233"/>
      <c r="BD15" s="233"/>
      <c r="BE15" s="233"/>
      <c r="BF15" s="233"/>
      <c r="BG15" s="233"/>
      <c r="BH15" s="233"/>
      <c r="BI15" s="233"/>
      <c r="BJ15" s="233"/>
      <c r="BK15" s="233"/>
      <c r="BL15" s="251"/>
      <c r="BM15" s="251"/>
      <c r="BN15" s="251"/>
      <c r="BO15" s="251"/>
      <c r="BP15" s="251"/>
      <c r="BQ15" s="251"/>
      <c r="BR15" s="251"/>
      <c r="BS15" s="251"/>
      <c r="BT15" s="251"/>
      <c r="BU15" s="252"/>
      <c r="BV15" s="252"/>
      <c r="BW15" s="252"/>
      <c r="BX15" s="252"/>
      <c r="BY15" s="252"/>
      <c r="BZ15" s="252"/>
      <c r="CA15" s="252"/>
      <c r="CB15" s="252"/>
      <c r="CC15" s="252"/>
      <c r="CD15" s="233"/>
      <c r="CE15" s="233"/>
      <c r="CF15" s="233"/>
      <c r="CG15" s="233"/>
      <c r="CH15" s="233"/>
      <c r="CI15" s="233"/>
      <c r="CJ15" s="233"/>
      <c r="CK15" s="233"/>
      <c r="CL15" s="233"/>
      <c r="CM15" s="234"/>
      <c r="CN15" s="234"/>
      <c r="CO15" s="234"/>
      <c r="CP15" s="234"/>
      <c r="CQ15" s="234"/>
      <c r="CR15" s="234"/>
      <c r="CS15" s="234"/>
      <c r="CT15" s="234"/>
      <c r="CU15" s="234"/>
    </row>
    <row r="16" spans="1:99" ht="12.75">
      <c r="A16" s="204" t="s">
        <v>156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41" t="s">
        <v>39</v>
      </c>
      <c r="AF16" s="241"/>
      <c r="AG16" s="241"/>
      <c r="AH16" s="241"/>
      <c r="AI16" s="241"/>
      <c r="AJ16" s="242" t="s">
        <v>42</v>
      </c>
      <c r="AK16" s="242"/>
      <c r="AL16" s="242"/>
      <c r="AM16" s="242"/>
      <c r="AN16" s="242"/>
      <c r="AO16" s="242"/>
      <c r="AP16" s="242"/>
      <c r="AQ16" s="242"/>
      <c r="AR16" s="242"/>
      <c r="AS16" s="242"/>
      <c r="AT16" s="243" t="s">
        <v>42</v>
      </c>
      <c r="AU16" s="243"/>
      <c r="AV16" s="243"/>
      <c r="AW16" s="243"/>
      <c r="AX16" s="243"/>
      <c r="AY16" s="243"/>
      <c r="AZ16" s="243"/>
      <c r="BA16" s="243"/>
      <c r="BB16" s="243"/>
      <c r="BC16" s="243" t="s">
        <v>42</v>
      </c>
      <c r="BD16" s="243"/>
      <c r="BE16" s="243"/>
      <c r="BF16" s="243"/>
      <c r="BG16" s="243"/>
      <c r="BH16" s="243"/>
      <c r="BI16" s="243"/>
      <c r="BJ16" s="243"/>
      <c r="BK16" s="243"/>
      <c r="BL16" s="250" t="s">
        <v>43</v>
      </c>
      <c r="BM16" s="250"/>
      <c r="BN16" s="250"/>
      <c r="BO16" s="250"/>
      <c r="BP16" s="250"/>
      <c r="BQ16" s="250"/>
      <c r="BR16" s="250"/>
      <c r="BS16" s="250"/>
      <c r="BT16" s="250"/>
      <c r="BU16" s="250" t="s">
        <v>43</v>
      </c>
      <c r="BV16" s="250"/>
      <c r="BW16" s="250"/>
      <c r="BX16" s="250"/>
      <c r="BY16" s="250"/>
      <c r="BZ16" s="250"/>
      <c r="CA16" s="250"/>
      <c r="CB16" s="250"/>
      <c r="CC16" s="250"/>
      <c r="CD16" s="250" t="s">
        <v>43</v>
      </c>
      <c r="CE16" s="250"/>
      <c r="CF16" s="250"/>
      <c r="CG16" s="250"/>
      <c r="CH16" s="250"/>
      <c r="CI16" s="250"/>
      <c r="CJ16" s="250"/>
      <c r="CK16" s="250"/>
      <c r="CL16" s="250"/>
      <c r="CM16" s="247" t="s">
        <v>42</v>
      </c>
      <c r="CN16" s="247"/>
      <c r="CO16" s="247"/>
      <c r="CP16" s="247"/>
      <c r="CQ16" s="247"/>
      <c r="CR16" s="247"/>
      <c r="CS16" s="247"/>
      <c r="CT16" s="247"/>
      <c r="CU16" s="247"/>
    </row>
    <row r="17" spans="1:99" ht="12.75">
      <c r="A17" s="205" t="s">
        <v>157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41"/>
      <c r="AF17" s="241"/>
      <c r="AG17" s="241"/>
      <c r="AH17" s="241"/>
      <c r="AI17" s="241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47"/>
      <c r="CN17" s="247"/>
      <c r="CO17" s="247"/>
      <c r="CP17" s="247"/>
      <c r="CQ17" s="247"/>
      <c r="CR17" s="247"/>
      <c r="CS17" s="247"/>
      <c r="CT17" s="247"/>
      <c r="CU17" s="247"/>
    </row>
    <row r="18" spans="1:99" ht="12.75">
      <c r="A18" s="214" t="s">
        <v>14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6" t="s">
        <v>40</v>
      </c>
      <c r="AF18" s="216"/>
      <c r="AG18" s="216"/>
      <c r="AH18" s="216"/>
      <c r="AI18" s="216"/>
      <c r="AJ18" s="218" t="s">
        <v>42</v>
      </c>
      <c r="AK18" s="218"/>
      <c r="AL18" s="218"/>
      <c r="AM18" s="218"/>
      <c r="AN18" s="218"/>
      <c r="AO18" s="218"/>
      <c r="AP18" s="218"/>
      <c r="AQ18" s="218"/>
      <c r="AR18" s="218"/>
      <c r="AS18" s="218"/>
      <c r="AT18" s="223" t="s">
        <v>42</v>
      </c>
      <c r="AU18" s="223"/>
      <c r="AV18" s="223"/>
      <c r="AW18" s="223"/>
      <c r="AX18" s="223"/>
      <c r="AY18" s="223"/>
      <c r="AZ18" s="223"/>
      <c r="BA18" s="223"/>
      <c r="BB18" s="223"/>
      <c r="BC18" s="223" t="s">
        <v>42</v>
      </c>
      <c r="BD18" s="223"/>
      <c r="BE18" s="223"/>
      <c r="BF18" s="223"/>
      <c r="BG18" s="223"/>
      <c r="BH18" s="223"/>
      <c r="BI18" s="223"/>
      <c r="BJ18" s="223"/>
      <c r="BK18" s="223"/>
      <c r="BL18" s="210" t="s">
        <v>43</v>
      </c>
      <c r="BM18" s="210"/>
      <c r="BN18" s="210"/>
      <c r="BO18" s="210"/>
      <c r="BP18" s="210"/>
      <c r="BQ18" s="210"/>
      <c r="BR18" s="210"/>
      <c r="BS18" s="210"/>
      <c r="BT18" s="210"/>
      <c r="BU18" s="210" t="s">
        <v>43</v>
      </c>
      <c r="BV18" s="210"/>
      <c r="BW18" s="210"/>
      <c r="BX18" s="210"/>
      <c r="BY18" s="210"/>
      <c r="BZ18" s="210"/>
      <c r="CA18" s="210"/>
      <c r="CB18" s="210"/>
      <c r="CC18" s="210"/>
      <c r="CD18" s="210" t="s">
        <v>43</v>
      </c>
      <c r="CE18" s="210"/>
      <c r="CF18" s="210"/>
      <c r="CG18" s="210"/>
      <c r="CH18" s="210"/>
      <c r="CI18" s="210"/>
      <c r="CJ18" s="210"/>
      <c r="CK18" s="210"/>
      <c r="CL18" s="210"/>
      <c r="CM18" s="225" t="s">
        <v>42</v>
      </c>
      <c r="CN18" s="225"/>
      <c r="CO18" s="225"/>
      <c r="CP18" s="225"/>
      <c r="CQ18" s="225"/>
      <c r="CR18" s="225"/>
      <c r="CS18" s="225"/>
      <c r="CT18" s="225"/>
      <c r="CU18" s="225"/>
    </row>
    <row r="19" spans="1:99" ht="12.75">
      <c r="A19" s="205" t="s">
        <v>158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16"/>
      <c r="AF19" s="216"/>
      <c r="AG19" s="216"/>
      <c r="AH19" s="216"/>
      <c r="AI19" s="216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25"/>
      <c r="CN19" s="225"/>
      <c r="CO19" s="225"/>
      <c r="CP19" s="225"/>
      <c r="CQ19" s="225"/>
      <c r="CR19" s="225"/>
      <c r="CS19" s="225"/>
      <c r="CT19" s="225"/>
      <c r="CU19" s="225"/>
    </row>
    <row r="20" spans="1:99" ht="13.5" thickBot="1">
      <c r="A20" s="215" t="s">
        <v>159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36" t="s">
        <v>41</v>
      </c>
      <c r="AF20" s="236"/>
      <c r="AG20" s="236"/>
      <c r="AH20" s="236"/>
      <c r="AI20" s="236"/>
      <c r="AJ20" s="237" t="s">
        <v>42</v>
      </c>
      <c r="AK20" s="237"/>
      <c r="AL20" s="237"/>
      <c r="AM20" s="237"/>
      <c r="AN20" s="237"/>
      <c r="AO20" s="237"/>
      <c r="AP20" s="237"/>
      <c r="AQ20" s="237"/>
      <c r="AR20" s="237"/>
      <c r="AS20" s="237"/>
      <c r="AT20" s="238" t="s">
        <v>42</v>
      </c>
      <c r="AU20" s="238"/>
      <c r="AV20" s="238"/>
      <c r="AW20" s="238"/>
      <c r="AX20" s="238"/>
      <c r="AY20" s="238"/>
      <c r="AZ20" s="238"/>
      <c r="BA20" s="238"/>
      <c r="BB20" s="238"/>
      <c r="BC20" s="238" t="s">
        <v>42</v>
      </c>
      <c r="BD20" s="238"/>
      <c r="BE20" s="238"/>
      <c r="BF20" s="238"/>
      <c r="BG20" s="238"/>
      <c r="BH20" s="238"/>
      <c r="BI20" s="238"/>
      <c r="BJ20" s="238"/>
      <c r="BK20" s="238"/>
      <c r="BL20" s="232" t="s">
        <v>43</v>
      </c>
      <c r="BM20" s="232"/>
      <c r="BN20" s="232"/>
      <c r="BO20" s="232"/>
      <c r="BP20" s="232"/>
      <c r="BQ20" s="232"/>
      <c r="BR20" s="232"/>
      <c r="BS20" s="232"/>
      <c r="BT20" s="232"/>
      <c r="BU20" s="232" t="s">
        <v>43</v>
      </c>
      <c r="BV20" s="232"/>
      <c r="BW20" s="232"/>
      <c r="BX20" s="232"/>
      <c r="BY20" s="232"/>
      <c r="BZ20" s="232"/>
      <c r="CA20" s="232"/>
      <c r="CB20" s="232"/>
      <c r="CC20" s="232"/>
      <c r="CD20" s="232" t="s">
        <v>43</v>
      </c>
      <c r="CE20" s="232"/>
      <c r="CF20" s="232"/>
      <c r="CG20" s="232"/>
      <c r="CH20" s="232"/>
      <c r="CI20" s="232"/>
      <c r="CJ20" s="232"/>
      <c r="CK20" s="232"/>
      <c r="CL20" s="232"/>
      <c r="CM20" s="234" t="s">
        <v>42</v>
      </c>
      <c r="CN20" s="234"/>
      <c r="CO20" s="234"/>
      <c r="CP20" s="234"/>
      <c r="CQ20" s="234"/>
      <c r="CR20" s="234"/>
      <c r="CS20" s="234"/>
      <c r="CT20" s="234"/>
      <c r="CU20" s="234"/>
    </row>
    <row r="24" spans="1:99" ht="12.75">
      <c r="A24" s="25" t="s">
        <v>160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4"/>
      <c r="Y24" s="24"/>
      <c r="Z24" s="24"/>
      <c r="AA24" s="253" t="s">
        <v>161</v>
      </c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Z24" s="26" t="s">
        <v>162</v>
      </c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4"/>
      <c r="CB24" s="24"/>
      <c r="CC24" s="24"/>
      <c r="CD24" s="253" t="s">
        <v>163</v>
      </c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</row>
    <row r="25" spans="1:99" s="28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54" t="s">
        <v>9</v>
      </c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7"/>
      <c r="Y25" s="27"/>
      <c r="Z25" s="27"/>
      <c r="AA25" s="254" t="s">
        <v>10</v>
      </c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Z25" s="25" t="s">
        <v>164</v>
      </c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3"/>
      <c r="BL25" s="23"/>
      <c r="BM25" s="23"/>
      <c r="BN25" s="23"/>
      <c r="BO25" s="254" t="s">
        <v>9</v>
      </c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7"/>
      <c r="CB25" s="27"/>
      <c r="CC25" s="27"/>
      <c r="CD25" s="254" t="s">
        <v>10</v>
      </c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</row>
    <row r="26" spans="1:4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>
      <c r="A27" s="25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4"/>
      <c r="Y27" s="24"/>
      <c r="Z27" s="24"/>
      <c r="AA27" s="253" t="s">
        <v>163</v>
      </c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</row>
    <row r="28" spans="1:44" s="28" customFormat="1" ht="10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54" t="s">
        <v>9</v>
      </c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7"/>
      <c r="Y28" s="27"/>
      <c r="Z28" s="27"/>
      <c r="AA28" s="254" t="s">
        <v>10</v>
      </c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</row>
    <row r="29" spans="1:4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>
      <c r="A30" s="24"/>
      <c r="B30" s="29" t="s">
        <v>165</v>
      </c>
      <c r="C30" s="255" t="s">
        <v>326</v>
      </c>
      <c r="D30" s="255"/>
      <c r="E30" s="255"/>
      <c r="F30" s="25" t="s">
        <v>166</v>
      </c>
      <c r="G30" s="24"/>
      <c r="H30" s="255" t="s">
        <v>327</v>
      </c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4"/>
      <c r="U30" s="30" t="s">
        <v>167</v>
      </c>
      <c r="V30" s="255" t="s">
        <v>214</v>
      </c>
      <c r="W30" s="255"/>
      <c r="X30" s="255"/>
      <c r="Y30" s="25" t="s">
        <v>3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2016-05-11T05:57:44Z</cp:lastPrinted>
  <dcterms:created xsi:type="dcterms:W3CDTF">2005-02-01T12:32:18Z</dcterms:created>
  <dcterms:modified xsi:type="dcterms:W3CDTF">2016-05-11T05:59:39Z</dcterms:modified>
  <cp:category/>
  <cp:version/>
  <cp:contentType/>
  <cp:contentStatus/>
</cp:coreProperties>
</file>