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5461" windowWidth="15195" windowHeight="8445" activeTab="2"/>
  </bookViews>
  <sheets>
    <sheet name="01.09.2016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<sst xmlns="http://schemas.openxmlformats.org/spreadsheetml/2006/main" count="877" uniqueCount="328">
  <si>
    <t>Дата</t>
  </si>
  <si>
    <t>Форма по ОКУД</t>
  </si>
  <si>
    <t>на 1</t>
  </si>
  <si>
    <t>г.</t>
  </si>
  <si>
    <t>Наименование бюджета</t>
  </si>
  <si>
    <t>Единица измерения: руб.</t>
  </si>
  <si>
    <t>по ОКЕИ</t>
  </si>
  <si>
    <t>Наименование показателя</t>
  </si>
  <si>
    <t>Главный бухгалтер</t>
  </si>
  <si>
    <t>(подпись)</t>
  </si>
  <si>
    <t>(расшифровка подписи)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</si>
  <si>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</si>
  <si>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</si>
  <si>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</si>
  <si>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</si>
  <si>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</si>
  <si>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</si>
  <si>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</si>
  <si>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</si>
  <si>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</si>
  <si>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</si>
  <si>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0503127</t>
  </si>
  <si>
    <t>010</t>
  </si>
  <si>
    <t>Форма 0503127 с. 3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</si>
  <si>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</si>
  <si>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</si>
  <si>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</si>
  <si>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</si>
  <si>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</si>
  <si>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</si>
  <si>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800</t>
  </si>
  <si>
    <t>3. Источники финансирования дефицита бюджета</t>
  </si>
  <si>
    <t>Изменение остатков средств</t>
  </si>
  <si>
    <t>х</t>
  </si>
  <si>
    <t>710</t>
  </si>
  <si>
    <t>720</t>
  </si>
  <si>
    <t>810</t>
  </si>
  <si>
    <t>811</t>
  </si>
  <si>
    <t>812</t>
  </si>
  <si>
    <t>820</t>
  </si>
  <si>
    <t>821</t>
  </si>
  <si>
    <t>822</t>
  </si>
  <si>
    <t>Х</t>
  </si>
  <si>
    <t>-</t>
  </si>
  <si>
    <t>Код дохода                                 по бюджетной классификации</t>
  </si>
  <si>
    <t>Утвержденные                                                                                                                                                                               бюджетные назначения</t>
  </si>
  <si>
    <t xml:space="preserve">через                                финансовые органы </t>
  </si>
  <si>
    <t>Глава по БК</t>
  </si>
  <si>
    <t>Периодичность:</t>
  </si>
  <si>
    <t>Утвержденные                                                                   бюджетные                                                              назначения</t>
  </si>
  <si>
    <t>Главный распорядитель, распорядитель, получатель бюджетных средств,                                                                                         главный администратор, администратор доходов бюджета,                                                                                                  главный администратор, администратор источников                                                                                              финансирования дефицита бюджета</t>
  </si>
  <si>
    <t>ОТЧЕТ ОБ ИСПОЛНЕНИИ БЮДЖЕТА ГЛАВНОГО РАСПОРЯДИТЕЛЯ,</t>
  </si>
  <si>
    <t>РАСПОРЯДИТЕЛЯ, ПОЛУЧАТЕЛЯ БЮДЖЕТНЫХ СРЕДСТВ, ГЛАВНОГО АДМИНИСТРАТОРА,</t>
  </si>
  <si>
    <t xml:space="preserve"> АДМИНИСТРАТОРА ИСТОЧНИКОВ ФИНАНСИРОВАНИЯ ДЕФИЦИТА БЮДЖЕТА, ГЛАВНОГО</t>
  </si>
  <si>
    <t xml:space="preserve"> АДМИНИСТРАТОРА,АДМИНИСТРАТОРА ДОХОДОВ БЮДЖЕТА</t>
  </si>
  <si>
    <t>Управление социальной защиты населения Тацинского района Ростовской области</t>
  </si>
  <si>
    <t>03185247</t>
  </si>
  <si>
    <t>913</t>
  </si>
  <si>
    <t>91320203013050000151</t>
  </si>
  <si>
    <t>91320203022050000151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</si>
  <si>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</si>
  <si>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</si>
  <si>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91320203001050000151</t>
  </si>
  <si>
    <t xml:space="preserve">Субвенции бюджетам муниципальных районов на оплату жилищно- коммунальных услуг отдельным категориям граждан </t>
  </si>
  <si>
    <t xml:space="preserve"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 </t>
  </si>
  <si>
    <t>91320203012050000151</t>
  </si>
  <si>
    <t>Субвенции бюджетам муниципальных районов на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</si>
  <si>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91320203053050000151</t>
  </si>
  <si>
    <t xml:space="preserve">                                                                                                                       бюджет МО "Тацинский район"</t>
  </si>
  <si>
    <t>Форма 0503127 с. 2</t>
  </si>
  <si>
    <t>2. Расходы бюджета</t>
  </si>
  <si>
    <t>Код 
расхода
по бюджетной классифи-кации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</si>
  <si>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</si>
  <si>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</si>
  <si>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</si>
  <si>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
финансовые 
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</si>
  <si>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</si>
  <si>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</si>
  <si>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</si>
  <si>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</si>
  <si>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202</t>
  </si>
  <si>
    <t>205</t>
  </si>
  <si>
    <t>207</t>
  </si>
  <si>
    <t>208</t>
  </si>
  <si>
    <t>209</t>
  </si>
  <si>
    <t>211</t>
  </si>
  <si>
    <t>212</t>
  </si>
  <si>
    <t>225</t>
  </si>
  <si>
    <t>228</t>
  </si>
  <si>
    <t>230</t>
  </si>
  <si>
    <t>232</t>
  </si>
  <si>
    <t>233</t>
  </si>
  <si>
    <t>234</t>
  </si>
  <si>
    <t>235</t>
  </si>
  <si>
    <t>236</t>
  </si>
  <si>
    <t>238</t>
  </si>
  <si>
    <t>239</t>
  </si>
  <si>
    <t>240</t>
  </si>
  <si>
    <t>243</t>
  </si>
  <si>
    <t>244</t>
  </si>
  <si>
    <t>245</t>
  </si>
  <si>
    <t>246</t>
  </si>
  <si>
    <t>249</t>
  </si>
  <si>
    <t>252</t>
  </si>
  <si>
    <t>Результат исполнения бюджета
(дефицит/профицит)</t>
  </si>
  <si>
    <t>450</t>
  </si>
  <si>
    <t>201</t>
  </si>
  <si>
    <t>206</t>
  </si>
  <si>
    <t>91311302995050000130</t>
  </si>
  <si>
    <t>в том числе:                                                         Прочие доходы от компенсации затрат бюджетов муниципальных районов</t>
  </si>
  <si>
    <t>91321905000050000151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</si>
  <si>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</si>
  <si>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91320203024050000151</t>
  </si>
  <si>
    <t>204</t>
  </si>
  <si>
    <t>223</t>
  </si>
  <si>
    <t>229</t>
  </si>
  <si>
    <t>215</t>
  </si>
  <si>
    <t>219</t>
  </si>
  <si>
    <t>221</t>
  </si>
  <si>
    <t>222</t>
  </si>
  <si>
    <t>Субвенции бюджетам муниципальных районов на выполнение передаваемых полномочий субъектов Российской Федерации</t>
  </si>
  <si>
    <t>224</t>
  </si>
  <si>
    <t>254</t>
  </si>
  <si>
    <t>257</t>
  </si>
  <si>
    <t>Код</t>
  </si>
  <si>
    <t>Код источника</t>
  </si>
  <si>
    <t xml:space="preserve">Утвержденные </t>
  </si>
  <si>
    <t>Неиспол-</t>
  </si>
  <si>
    <t>строки</t>
  </si>
  <si>
    <t>финансирования</t>
  </si>
  <si>
    <t xml:space="preserve">бюджетные </t>
  </si>
  <si>
    <t>через</t>
  </si>
  <si>
    <t>некассовые</t>
  </si>
  <si>
    <t>ненные</t>
  </si>
  <si>
    <t>по бюджетной</t>
  </si>
  <si>
    <t>назначения</t>
  </si>
  <si>
    <t>финансовые</t>
  </si>
  <si>
    <t>банковские</t>
  </si>
  <si>
    <t>операции</t>
  </si>
  <si>
    <t>классификации</t>
  </si>
  <si>
    <t>органы</t>
  </si>
  <si>
    <t>счета</t>
  </si>
  <si>
    <t>Источники финансирования дефицита</t>
  </si>
  <si>
    <t>бюджета — всего</t>
  </si>
  <si>
    <t>источники внутреннего финансирования бюджета</t>
  </si>
  <si>
    <t>увеличение остатков средств, всего</t>
  </si>
  <si>
    <t>уменьшение остатков средств, всего</t>
  </si>
  <si>
    <t>Изменение остатков по расчетам  (стр. 810+820)</t>
  </si>
  <si>
    <t>Форма 0503127 с. 4</t>
  </si>
  <si>
    <t>изменение остатков по расчетам с органами,</t>
  </si>
  <si>
    <t>организующими исполнение бюджетов</t>
  </si>
  <si>
    <t>(стр. 811+812)</t>
  </si>
  <si>
    <t>увеличение счетов расчетов (дебетовый остаток</t>
  </si>
  <si>
    <t>счета 121002000)</t>
  </si>
  <si>
    <t>уменьшение счетов расчетов (кредитовый остаток</t>
  </si>
  <si>
    <t>счета 130405000)</t>
  </si>
  <si>
    <t xml:space="preserve">Изменение остатков по внутренним расчетам </t>
  </si>
  <si>
    <t>(стр. 821+стр. 822)</t>
  </si>
  <si>
    <t xml:space="preserve">увеличение остатков по внутренним расчетам </t>
  </si>
  <si>
    <t>уменьшение остатков по внутренним расчетам</t>
  </si>
  <si>
    <t>Руководитель</t>
  </si>
  <si>
    <t>Л.Н. Цеценко</t>
  </si>
  <si>
    <t xml:space="preserve">Руководитель финансово- </t>
  </si>
  <si>
    <t>Н.Н. Юрова</t>
  </si>
  <si>
    <t>экономической службы</t>
  </si>
  <si>
    <t>«</t>
  </si>
  <si>
    <t>»</t>
  </si>
  <si>
    <t>20</t>
  </si>
  <si>
    <t>91320203122050000151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</si>
  <si>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</si>
  <si>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226</t>
  </si>
  <si>
    <t>241</t>
  </si>
  <si>
    <t>251</t>
  </si>
  <si>
    <t>253</t>
  </si>
  <si>
    <t>255</t>
  </si>
  <si>
    <t>256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</si>
  <si>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</si>
  <si>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</si>
  <si>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</si>
  <si>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</si>
  <si>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</si>
  <si>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</si>
  <si>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</si>
  <si>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</si>
  <si>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</si>
  <si>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</si>
  <si>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</si>
  <si>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</si>
  <si>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</si>
  <si>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272</t>
  </si>
  <si>
    <t>273</t>
  </si>
  <si>
    <t>274</t>
  </si>
  <si>
    <t>276</t>
  </si>
  <si>
    <t>277</t>
  </si>
  <si>
    <t>279</t>
  </si>
  <si>
    <t>280</t>
  </si>
  <si>
    <t>281</t>
  </si>
  <si>
    <t>60654000</t>
  </si>
  <si>
    <t>278</t>
  </si>
  <si>
    <t>282</t>
  </si>
  <si>
    <t xml:space="preserve"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</t>
  </si>
  <si>
    <t>91320203090050000151</t>
  </si>
  <si>
    <t>91320203004050000151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</si>
  <si>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</si>
  <si>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217</t>
  </si>
  <si>
    <t>210</t>
  </si>
  <si>
    <t>по ОКТМО</t>
  </si>
  <si>
    <t>месячная, квартальная, годовая</t>
  </si>
  <si>
    <t>91320203123050000151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</si>
  <si>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</si>
  <si>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КОДЫ</t>
  </si>
  <si>
    <t>711</t>
  </si>
  <si>
    <t>721</t>
  </si>
  <si>
    <t>16</t>
  </si>
  <si>
    <t>913.0113.0410024900. 244.00</t>
  </si>
  <si>
    <t>913.0113.0410099990. 851.00</t>
  </si>
  <si>
    <t>913.0113.0430024900. 244.00</t>
  </si>
  <si>
    <t>913.0113.0520024900. 244.00</t>
  </si>
  <si>
    <t>913.0707.0430024260.323.00</t>
  </si>
  <si>
    <t>913.0707.0430072200.000.16</t>
  </si>
  <si>
    <t>913.0707.0430072200.244.16</t>
  </si>
  <si>
    <t>913.0707.0430072200.321.16</t>
  </si>
  <si>
    <t>913.0707.0430072200.323.16</t>
  </si>
  <si>
    <t>913.1001.0410010050.244.00</t>
  </si>
  <si>
    <t>913.1001.0410010050.321.00</t>
  </si>
  <si>
    <t>913.1002.0440000590.611.00</t>
  </si>
  <si>
    <t>913.1002.0440073910.612.17.С01</t>
  </si>
  <si>
    <t>913.1002.04400S3910.612.12.С01</t>
  </si>
  <si>
    <t>913.1001.0410010050.000.00.</t>
  </si>
  <si>
    <t>913.1003.0410051370.000.16. 798</t>
  </si>
  <si>
    <t>913.1003.0410052200.000.16.211</t>
  </si>
  <si>
    <t>913.1003.0410052200.244.16.211</t>
  </si>
  <si>
    <t>913.1003.0410052200.321.16.211</t>
  </si>
  <si>
    <t>913.1003.0410052500.244.16.215</t>
  </si>
  <si>
    <t>913.1003.0410052500.321.16.215</t>
  </si>
  <si>
    <t>913.1003.0410052500.000.16.215</t>
  </si>
  <si>
    <t>913.1003.0410072050.000.16</t>
  </si>
  <si>
    <t>913.1003.0410072050.244.16</t>
  </si>
  <si>
    <t>913.1003.0410072050.321.16</t>
  </si>
  <si>
    <t>913.1003.0410072050.323.16</t>
  </si>
  <si>
    <t>913.1003.0410072060.323.16</t>
  </si>
  <si>
    <t>913.1003.0410072070.000.16.</t>
  </si>
  <si>
    <t>913.1003.0410072070.244.16</t>
  </si>
  <si>
    <t>913.1003.0410072070.321.16</t>
  </si>
  <si>
    <t>913.1003.0410072070.323.16.</t>
  </si>
  <si>
    <t>913.1003.0410072080.000.16</t>
  </si>
  <si>
    <t>913.1003.0410072080.244.16</t>
  </si>
  <si>
    <t>913.1003.0410072080.321.16</t>
  </si>
  <si>
    <t>913.1003.0410072080.323.16</t>
  </si>
  <si>
    <t>913.1003.0410072090.000.16</t>
  </si>
  <si>
    <t>913.1003.0410072090.244.16</t>
  </si>
  <si>
    <t>913.1003.0410072090.321.16</t>
  </si>
  <si>
    <t>913.1003.0410072100.000.16</t>
  </si>
  <si>
    <t>913.1003.0410072100.244.16</t>
  </si>
  <si>
    <t>913.1003.0410072100.321.16</t>
  </si>
  <si>
    <t>913.1003.0410072120.000.16</t>
  </si>
  <si>
    <t>913.1003.0410072120.244.16</t>
  </si>
  <si>
    <t>913.1003.0410072120.321.16</t>
  </si>
  <si>
    <t>913.1003.0430072150.000.16</t>
  </si>
  <si>
    <t>913.1003.0430072150.244.16</t>
  </si>
  <si>
    <t>913.1003.0430072150.321.16</t>
  </si>
  <si>
    <t>913.1003.0430072160.000.16</t>
  </si>
  <si>
    <t>913.1003.0430072160.244.16</t>
  </si>
  <si>
    <t>913.1003.0430072160.321.16</t>
  </si>
  <si>
    <t>913.1003.0430072170.000.16</t>
  </si>
  <si>
    <t>913.1003.0430072170.244.16</t>
  </si>
  <si>
    <t>913.1003.0430072170.321.16</t>
  </si>
  <si>
    <t>913.1003.0430072210.000.16</t>
  </si>
  <si>
    <t>913.1003.0430072210.244.16</t>
  </si>
  <si>
    <t>913.1003.0430072210.321.16</t>
  </si>
  <si>
    <t>913.1003.0430072240.000.16</t>
  </si>
  <si>
    <t>913.1003.0430072240.244.16</t>
  </si>
  <si>
    <t>913.1003.0520052800.000.16. 180</t>
  </si>
  <si>
    <t>913.1003.0430072240.321.16</t>
  </si>
  <si>
    <t>913.1003.0520052800.244.16.180</t>
  </si>
  <si>
    <t>913.1003.0520052800.321.16.180</t>
  </si>
  <si>
    <t>913.1004.0430052700.321.16.191</t>
  </si>
  <si>
    <t>913.1004.0430050840.321.16.168</t>
  </si>
  <si>
    <t>913.1004.04300R0840.244.16</t>
  </si>
  <si>
    <t>913.1004.04300R0840.321.16</t>
  </si>
  <si>
    <t>913.1006.0410000110. 000.00</t>
  </si>
  <si>
    <t>913.1006.0410000110. 121.00</t>
  </si>
  <si>
    <t>913.1006.0410000110. 122.00</t>
  </si>
  <si>
    <t>913.1006.0410000110. 129.00</t>
  </si>
  <si>
    <t>913.1006.0410000190. 244.00</t>
  </si>
  <si>
    <t>913.1006. 0410072110. 000.16</t>
  </si>
  <si>
    <t>913.1006. 0410072110. 121.16.</t>
  </si>
  <si>
    <t>913.1006. 0410072110. 122.16</t>
  </si>
  <si>
    <t>913.1006. 0410072110. 129.16.</t>
  </si>
  <si>
    <t>913.1006. 0410072110. 244.16</t>
  </si>
  <si>
    <t>913.1006. 0410072110. 852.16</t>
  </si>
  <si>
    <t>913.1003.0410051370.16. 244 798</t>
  </si>
  <si>
    <t>91320202999050000151</t>
  </si>
  <si>
    <t>Прочие субсидии бюджетам муниципальных районов</t>
  </si>
  <si>
    <t>Прочая закупка товаров, работ и услуг для обеспечения государственных (муниципальных) нужд</t>
  </si>
  <si>
    <t>Уплата налога на имущество организаций и земельного налога</t>
  </si>
  <si>
    <t>Приобретение товаров, работ, услуг в пользу граждан в целях их социального обеспечения</t>
  </si>
  <si>
    <t>Пособия, компенсации и иные по социальные выплаты гражданам, кроме публичных нормативных обязательств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</si>
  <si>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</si>
  <si>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</si>
  <si>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</si>
  <si>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Уплата прочих налогов, сборов</t>
  </si>
  <si>
    <t>Субсидии бюджетным учереждениям на иные цели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</si>
  <si>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    (выполнение работ)</t>
  </si>
  <si>
    <t>Субсидии бюджетным учереждениям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</si>
  <si>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913.1003.0410051370.16.321 798</t>
  </si>
  <si>
    <t>913.1002.0440072260.611.16</t>
  </si>
  <si>
    <t>203</t>
  </si>
  <si>
    <t>214</t>
  </si>
  <si>
    <t>216</t>
  </si>
  <si>
    <t>220</t>
  </si>
  <si>
    <t>227</t>
  </si>
  <si>
    <t>231</t>
  </si>
  <si>
    <t>237</t>
  </si>
  <si>
    <t>242</t>
  </si>
  <si>
    <t>247</t>
  </si>
  <si>
    <t>250</t>
  </si>
  <si>
    <t>275</t>
  </si>
  <si>
    <t>271</t>
  </si>
  <si>
    <t>913.1004.0430053800.321.16 884</t>
  </si>
  <si>
    <t>283</t>
  </si>
  <si>
    <t>01</t>
  </si>
  <si>
    <t>913.1004.04300R0840.000.16</t>
  </si>
  <si>
    <t>284</t>
  </si>
  <si>
    <t>913.1003.9910091100.321.11</t>
  </si>
  <si>
    <t xml:space="preserve"> на 1 сентября</t>
  </si>
  <si>
    <t>01.09.2016</t>
  </si>
  <si>
    <t>сентября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</si>
</sst>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50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20"/>
      <name val="Arial"/>
      <family val="2"/>
    </font>
    <font>
      <sz val="8"/>
      <name val="Arial Cyr"/>
      <family val="0"/>
    </font>
    <font>
      <b/>
      <sz val="8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 vertical="center" wrapText="1"/>
    </xf>
    <xf numFmtId="49" fontId="8" fillId="0" borderId="12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left" vertical="center"/>
    </xf>
    <xf numFmtId="0" fontId="13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 vertical="top"/>
    </xf>
    <xf numFmtId="0" fontId="15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 vertical="center"/>
    </xf>
    <xf numFmtId="49" fontId="13" fillId="0" borderId="0" xfId="0" applyNumberFormat="1" applyFont="1" applyAlignment="1">
      <alignment horizontal="right" vertical="center"/>
    </xf>
    <xf numFmtId="0" fontId="14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/>
    </xf>
    <xf numFmtId="4" fontId="10" fillId="0" borderId="14" xfId="0" applyNumberFormat="1" applyFont="1" applyFill="1" applyBorder="1" applyAlignment="1">
      <alignment horizontal="center"/>
    </xf>
    <xf numFmtId="4" fontId="8" fillId="0" borderId="12" xfId="0" applyNumberFormat="1" applyFont="1" applyFill="1" applyBorder="1" applyAlignment="1">
      <alignment horizontal="center"/>
    </xf>
    <xf numFmtId="4" fontId="8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49" fontId="1" fillId="0" borderId="19" xfId="0" applyNumberFormat="1" applyFont="1" applyFill="1" applyBorder="1" applyAlignment="1">
      <alignment horizontal="left"/>
    </xf>
    <xf numFmtId="49" fontId="1" fillId="0" borderId="17" xfId="0" applyNumberFormat="1" applyFont="1" applyFill="1" applyBorder="1" applyAlignment="1">
      <alignment horizontal="left"/>
    </xf>
    <xf numFmtId="49" fontId="1" fillId="0" borderId="20" xfId="0" applyNumberFormat="1" applyFont="1" applyFill="1" applyBorder="1" applyAlignment="1">
      <alignment horizontal="left"/>
    </xf>
    <xf numFmtId="49" fontId="8" fillId="0" borderId="16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" fontId="8" fillId="0" borderId="16" xfId="0" applyNumberFormat="1" applyFont="1" applyFill="1" applyBorder="1" applyAlignment="1">
      <alignment horizontal="center"/>
    </xf>
    <xf numFmtId="4" fontId="8" fillId="0" borderId="17" xfId="0" applyNumberFormat="1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 horizontal="center"/>
    </xf>
    <xf numFmtId="4" fontId="11" fillId="0" borderId="14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/>
    </xf>
    <xf numFmtId="4" fontId="11" fillId="0" borderId="15" xfId="0" applyNumberFormat="1" applyFont="1" applyFill="1" applyBorder="1" applyAlignment="1">
      <alignment horizontal="center"/>
    </xf>
    <xf numFmtId="4" fontId="11" fillId="0" borderId="10" xfId="0" applyNumberFormat="1" applyFont="1" applyFill="1" applyBorder="1" applyAlignment="1">
      <alignment horizontal="center"/>
    </xf>
    <xf numFmtId="4" fontId="10" fillId="0" borderId="12" xfId="0" applyNumberFormat="1" applyFont="1" applyFill="1" applyBorder="1" applyAlignment="1">
      <alignment horizontal="center"/>
    </xf>
    <xf numFmtId="4" fontId="10" fillId="0" borderId="15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10" fillId="0" borderId="16" xfId="0" applyNumberFormat="1" applyFont="1" applyFill="1" applyBorder="1" applyAlignment="1">
      <alignment horizontal="center"/>
    </xf>
    <xf numFmtId="4" fontId="10" fillId="0" borderId="17" xfId="0" applyNumberFormat="1" applyFont="1" applyFill="1" applyBorder="1" applyAlignment="1">
      <alignment horizontal="center"/>
    </xf>
    <xf numFmtId="4" fontId="10" fillId="0" borderId="20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wrapText="1"/>
    </xf>
    <xf numFmtId="0" fontId="1" fillId="0" borderId="22" xfId="0" applyFont="1" applyFill="1" applyBorder="1" applyAlignment="1">
      <alignment wrapText="1"/>
    </xf>
    <xf numFmtId="0" fontId="9" fillId="0" borderId="19" xfId="0" applyNumberFormat="1" applyFont="1" applyFill="1" applyBorder="1" applyAlignment="1">
      <alignment horizontal="center"/>
    </xf>
    <xf numFmtId="49" fontId="9" fillId="0" borderId="17" xfId="0" applyNumberFormat="1" applyFont="1" applyFill="1" applyBorder="1" applyAlignment="1">
      <alignment horizontal="center"/>
    </xf>
    <xf numFmtId="49" fontId="9" fillId="0" borderId="20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" fontId="8" fillId="0" borderId="23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4" fontId="10" fillId="0" borderId="24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left" wrapText="1"/>
    </xf>
    <xf numFmtId="0" fontId="7" fillId="0" borderId="2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left"/>
    </xf>
    <xf numFmtId="0" fontId="7" fillId="0" borderId="21" xfId="0" applyFont="1" applyFill="1" applyBorder="1" applyAlignment="1">
      <alignment/>
    </xf>
    <xf numFmtId="4" fontId="10" fillId="33" borderId="14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wrapText="1"/>
    </xf>
    <xf numFmtId="0" fontId="7" fillId="0" borderId="22" xfId="0" applyFont="1" applyFill="1" applyBorder="1" applyAlignment="1">
      <alignment wrapText="1"/>
    </xf>
    <xf numFmtId="164" fontId="10" fillId="0" borderId="12" xfId="0" applyNumberFormat="1" applyFont="1" applyFill="1" applyBorder="1" applyAlignment="1">
      <alignment horizontal="center"/>
    </xf>
    <xf numFmtId="4" fontId="10" fillId="0" borderId="23" xfId="0" applyNumberFormat="1" applyFont="1" applyFill="1" applyBorder="1" applyAlignment="1">
      <alignment horizontal="center"/>
    </xf>
    <xf numFmtId="4" fontId="10" fillId="0" borderId="25" xfId="0" applyNumberFormat="1" applyFont="1" applyFill="1" applyBorder="1" applyAlignment="1">
      <alignment horizontal="center"/>
    </xf>
    <xf numFmtId="4" fontId="10" fillId="0" borderId="26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horizontal="left" vertical="center" wrapText="1"/>
    </xf>
    <xf numFmtId="49" fontId="9" fillId="0" borderId="27" xfId="0" applyNumberFormat="1" applyFont="1" applyFill="1" applyBorder="1" applyAlignment="1">
      <alignment horizontal="center"/>
    </xf>
    <xf numFmtId="49" fontId="9" fillId="0" borderId="25" xfId="0" applyNumberFormat="1" applyFont="1" applyFill="1" applyBorder="1" applyAlignment="1">
      <alignment horizontal="center"/>
    </xf>
    <xf numFmtId="4" fontId="10" fillId="0" borderId="28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left" wrapText="1"/>
    </xf>
    <xf numFmtId="0" fontId="7" fillId="0" borderId="22" xfId="0" applyFont="1" applyFill="1" applyBorder="1" applyAlignment="1">
      <alignment horizontal="left" wrapText="1"/>
    </xf>
    <xf numFmtId="4" fontId="11" fillId="0" borderId="29" xfId="0" applyNumberFormat="1" applyFont="1" applyFill="1" applyBorder="1" applyAlignment="1">
      <alignment horizontal="center"/>
    </xf>
    <xf numFmtId="4" fontId="11" fillId="0" borderId="30" xfId="0" applyNumberFormat="1" applyFont="1" applyFill="1" applyBorder="1" applyAlignment="1">
      <alignment horizontal="center"/>
    </xf>
    <xf numFmtId="4" fontId="11" fillId="0" borderId="31" xfId="0" applyNumberFormat="1" applyFont="1" applyFill="1" applyBorder="1" applyAlignment="1">
      <alignment horizontal="center"/>
    </xf>
    <xf numFmtId="4" fontId="11" fillId="0" borderId="32" xfId="0" applyNumberFormat="1" applyFont="1" applyFill="1" applyBorder="1" applyAlignment="1">
      <alignment horizontal="center"/>
    </xf>
    <xf numFmtId="4" fontId="11" fillId="0" borderId="16" xfId="0" applyNumberFormat="1" applyFont="1" applyFill="1" applyBorder="1" applyAlignment="1">
      <alignment horizontal="center"/>
    </xf>
    <xf numFmtId="4" fontId="11" fillId="0" borderId="17" xfId="0" applyNumberFormat="1" applyFont="1" applyFill="1" applyBorder="1" applyAlignment="1">
      <alignment horizontal="center"/>
    </xf>
    <xf numFmtId="4" fontId="11" fillId="0" borderId="20" xfId="0" applyNumberFormat="1" applyFont="1" applyFill="1" applyBorder="1" applyAlignment="1">
      <alignment horizontal="center"/>
    </xf>
    <xf numFmtId="4" fontId="10" fillId="0" borderId="30" xfId="0" applyNumberFormat="1" applyFont="1" applyFill="1" applyBorder="1" applyAlignment="1">
      <alignment horizontal="center"/>
    </xf>
    <xf numFmtId="4" fontId="10" fillId="0" borderId="31" xfId="0" applyNumberFormat="1" applyFont="1" applyFill="1" applyBorder="1" applyAlignment="1">
      <alignment horizontal="center"/>
    </xf>
    <xf numFmtId="4" fontId="10" fillId="0" borderId="32" xfId="0" applyNumberFormat="1" applyFont="1" applyFill="1" applyBorder="1" applyAlignment="1">
      <alignment horizontal="center"/>
    </xf>
    <xf numFmtId="49" fontId="9" fillId="0" borderId="33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0" fontId="1" fillId="0" borderId="37" xfId="0" applyFont="1" applyBorder="1" applyAlignment="1">
      <alignment/>
    </xf>
    <xf numFmtId="0" fontId="1" fillId="0" borderId="17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left" indent="2"/>
    </xf>
    <xf numFmtId="0" fontId="1" fillId="0" borderId="34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" fontId="8" fillId="0" borderId="24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4" xfId="0" applyFont="1" applyBorder="1" applyAlignment="1">
      <alignment/>
    </xf>
    <xf numFmtId="0" fontId="1" fillId="0" borderId="35" xfId="0" applyFont="1" applyBorder="1" applyAlignment="1">
      <alignment/>
    </xf>
    <xf numFmtId="49" fontId="1" fillId="0" borderId="4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8" fillId="0" borderId="43" xfId="0" applyNumberFormat="1" applyFont="1" applyFill="1" applyBorder="1" applyAlignment="1">
      <alignment horizontal="center"/>
    </xf>
    <xf numFmtId="49" fontId="8" fillId="0" borderId="44" xfId="0" applyNumberFormat="1" applyFont="1" applyFill="1" applyBorder="1" applyAlignment="1">
      <alignment horizontal="center"/>
    </xf>
    <xf numFmtId="49" fontId="8" fillId="0" borderId="45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1" fillId="0" borderId="19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49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49" fontId="1" fillId="0" borderId="52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53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3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/>
    </xf>
    <xf numFmtId="49" fontId="1" fillId="0" borderId="33" xfId="0" applyNumberFormat="1" applyFont="1" applyBorder="1" applyAlignment="1">
      <alignment horizontal="center"/>
    </xf>
    <xf numFmtId="4" fontId="8" fillId="0" borderId="43" xfId="0" applyNumberFormat="1" applyFont="1" applyFill="1" applyBorder="1" applyAlignment="1">
      <alignment horizontal="center"/>
    </xf>
    <xf numFmtId="4" fontId="8" fillId="0" borderId="44" xfId="0" applyNumberFormat="1" applyFont="1" applyFill="1" applyBorder="1" applyAlignment="1">
      <alignment horizontal="center"/>
    </xf>
    <xf numFmtId="4" fontId="8" fillId="0" borderId="45" xfId="0" applyNumberFormat="1" applyFont="1" applyFill="1" applyBorder="1" applyAlignment="1">
      <alignment horizontal="center"/>
    </xf>
    <xf numFmtId="4" fontId="11" fillId="0" borderId="54" xfId="0" applyNumberFormat="1" applyFont="1" applyFill="1" applyBorder="1" applyAlignment="1">
      <alignment horizontal="center"/>
    </xf>
    <xf numFmtId="0" fontId="2" fillId="0" borderId="39" xfId="0" applyFont="1" applyBorder="1" applyAlignment="1">
      <alignment horizontal="center" vertical="center"/>
    </xf>
    <xf numFmtId="4" fontId="10" fillId="0" borderId="29" xfId="0" applyNumberFormat="1" applyFont="1" applyFill="1" applyBorder="1" applyAlignment="1">
      <alignment horizontal="center"/>
    </xf>
    <xf numFmtId="2" fontId="8" fillId="0" borderId="55" xfId="0" applyNumberFormat="1" applyFont="1" applyFill="1" applyBorder="1" applyAlignment="1">
      <alignment horizontal="center"/>
    </xf>
    <xf numFmtId="4" fontId="10" fillId="0" borderId="54" xfId="0" applyNumberFormat="1" applyFont="1" applyFill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3" fillId="0" borderId="56" xfId="0" applyNumberFormat="1" applyFont="1" applyBorder="1" applyAlignment="1">
      <alignment horizontal="right"/>
    </xf>
    <xf numFmtId="4" fontId="13" fillId="0" borderId="56" xfId="0" applyNumberFormat="1" applyFont="1" applyBorder="1" applyAlignment="1">
      <alignment horizontal="right"/>
    </xf>
    <xf numFmtId="0" fontId="13" fillId="0" borderId="57" xfId="0" applyNumberFormat="1" applyFont="1" applyBorder="1" applyAlignment="1">
      <alignment horizontal="center"/>
    </xf>
    <xf numFmtId="0" fontId="13" fillId="0" borderId="58" xfId="0" applyNumberFormat="1" applyFont="1" applyBorder="1" applyAlignment="1">
      <alignment horizontal="left"/>
    </xf>
    <xf numFmtId="49" fontId="13" fillId="0" borderId="59" xfId="0" applyNumberFormat="1" applyFont="1" applyBorder="1" applyAlignment="1">
      <alignment horizontal="center"/>
    </xf>
    <xf numFmtId="49" fontId="13" fillId="0" borderId="56" xfId="0" applyNumberFormat="1" applyFont="1" applyBorder="1" applyAlignment="1">
      <alignment horizontal="center"/>
    </xf>
    <xf numFmtId="0" fontId="13" fillId="0" borderId="56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right"/>
    </xf>
    <xf numFmtId="49" fontId="13" fillId="0" borderId="60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2" fontId="13" fillId="0" borderId="14" xfId="0" applyNumberFormat="1" applyFont="1" applyBorder="1" applyAlignment="1">
      <alignment horizontal="right"/>
    </xf>
    <xf numFmtId="4" fontId="13" fillId="0" borderId="14" xfId="0" applyNumberFormat="1" applyFont="1" applyBorder="1" applyAlignment="1">
      <alignment horizontal="right"/>
    </xf>
    <xf numFmtId="0" fontId="13" fillId="0" borderId="61" xfId="0" applyNumberFormat="1" applyFont="1" applyBorder="1" applyAlignment="1">
      <alignment horizontal="center" vertical="center"/>
    </xf>
    <xf numFmtId="4" fontId="13" fillId="0" borderId="62" xfId="0" applyNumberFormat="1" applyFont="1" applyBorder="1" applyAlignment="1">
      <alignment horizontal="right"/>
    </xf>
    <xf numFmtId="49" fontId="13" fillId="0" borderId="63" xfId="0" applyNumberFormat="1" applyFont="1" applyBorder="1" applyAlignment="1">
      <alignment horizontal="center"/>
    </xf>
    <xf numFmtId="49" fontId="13" fillId="0" borderId="62" xfId="0" applyNumberFormat="1" applyFont="1" applyBorder="1" applyAlignment="1">
      <alignment horizontal="center"/>
    </xf>
    <xf numFmtId="2" fontId="13" fillId="0" borderId="62" xfId="0" applyNumberFormat="1" applyFont="1" applyBorder="1" applyAlignment="1">
      <alignment horizontal="right"/>
    </xf>
    <xf numFmtId="0" fontId="13" fillId="0" borderId="14" xfId="0" applyNumberFormat="1" applyFont="1" applyBorder="1" applyAlignment="1">
      <alignment horizontal="center" vertical="center"/>
    </xf>
    <xf numFmtId="0" fontId="13" fillId="0" borderId="64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14" xfId="0" applyNumberFormat="1" applyFont="1" applyBorder="1" applyAlignment="1">
      <alignment horizontal="center"/>
    </xf>
    <xf numFmtId="0" fontId="13" fillId="0" borderId="65" xfId="0" applyNumberFormat="1" applyFont="1" applyBorder="1" applyAlignment="1">
      <alignment horizontal="left"/>
    </xf>
    <xf numFmtId="0" fontId="13" fillId="0" borderId="66" xfId="0" applyNumberFormat="1" applyFont="1" applyBorder="1" applyAlignment="1">
      <alignment horizontal="center"/>
    </xf>
    <xf numFmtId="0" fontId="13" fillId="0" borderId="67" xfId="0" applyNumberFormat="1" applyFont="1" applyBorder="1" applyAlignment="1">
      <alignment horizontal="left"/>
    </xf>
    <xf numFmtId="4" fontId="13" fillId="0" borderId="66" xfId="0" applyNumberFormat="1" applyFont="1" applyBorder="1" applyAlignment="1">
      <alignment horizontal="right"/>
    </xf>
    <xf numFmtId="0" fontId="13" fillId="0" borderId="68" xfId="0" applyNumberFormat="1" applyFont="1" applyBorder="1" applyAlignment="1">
      <alignment horizontal="left" indent="1"/>
    </xf>
    <xf numFmtId="49" fontId="13" fillId="0" borderId="69" xfId="0" applyNumberFormat="1" applyFont="1" applyBorder="1" applyAlignment="1">
      <alignment horizontal="center"/>
    </xf>
    <xf numFmtId="49" fontId="13" fillId="0" borderId="58" xfId="0" applyNumberFormat="1" applyFont="1" applyBorder="1" applyAlignment="1">
      <alignment horizontal="center"/>
    </xf>
    <xf numFmtId="49" fontId="13" fillId="0" borderId="70" xfId="0" applyNumberFormat="1" applyFont="1" applyBorder="1" applyAlignment="1">
      <alignment horizontal="center"/>
    </xf>
    <xf numFmtId="49" fontId="13" fillId="0" borderId="67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 indent="1"/>
    </xf>
    <xf numFmtId="0" fontId="13" fillId="0" borderId="71" xfId="0" applyNumberFormat="1" applyFont="1" applyBorder="1" applyAlignment="1">
      <alignment horizontal="left"/>
    </xf>
    <xf numFmtId="0" fontId="13" fillId="0" borderId="72" xfId="0" applyNumberFormat="1" applyFont="1" applyBorder="1" applyAlignment="1">
      <alignment horizontal="center" vertical="center"/>
    </xf>
    <xf numFmtId="0" fontId="13" fillId="0" borderId="73" xfId="0" applyNumberFormat="1" applyFont="1" applyBorder="1" applyAlignment="1">
      <alignment horizontal="center" vertical="center"/>
    </xf>
    <xf numFmtId="0" fontId="13" fillId="0" borderId="74" xfId="0" applyNumberFormat="1" applyFont="1" applyBorder="1" applyAlignment="1">
      <alignment horizontal="left"/>
    </xf>
    <xf numFmtId="0" fontId="13" fillId="0" borderId="75" xfId="0" applyNumberFormat="1" applyFont="1" applyBorder="1" applyAlignment="1">
      <alignment horizontal="center" vertical="center"/>
    </xf>
    <xf numFmtId="0" fontId="13" fillId="0" borderId="70" xfId="0" applyNumberFormat="1" applyFont="1" applyBorder="1" applyAlignment="1">
      <alignment horizontal="center" vertical="center"/>
    </xf>
    <xf numFmtId="0" fontId="13" fillId="0" borderId="76" xfId="0" applyNumberFormat="1" applyFont="1" applyBorder="1" applyAlignment="1">
      <alignment horizontal="center" vertical="center"/>
    </xf>
    <xf numFmtId="0" fontId="13" fillId="0" borderId="77" xfId="0" applyNumberFormat="1" applyFont="1" applyBorder="1" applyAlignment="1">
      <alignment horizontal="center" vertical="center"/>
    </xf>
    <xf numFmtId="0" fontId="13" fillId="0" borderId="78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/>
    </xf>
    <xf numFmtId="0" fontId="13" fillId="0" borderId="79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top"/>
    </xf>
    <xf numFmtId="49" fontId="13" fillId="0" borderId="65" xfId="0" applyNumberFormat="1" applyFont="1" applyBorder="1" applyAlignment="1">
      <alignment horizontal="center" vertical="center"/>
    </xf>
    <xf numFmtId="0" fontId="13" fillId="0" borderId="65" xfId="0" applyNumberFormat="1" applyFont="1" applyBorder="1" applyAlignment="1">
      <alignment horizontal="center" vertical="center"/>
    </xf>
    <xf numFmtId="0" fontId="13" fillId="0" borderId="29" xfId="0" applyNumberFormat="1" applyFont="1" applyBorder="1" applyAlignment="1">
      <alignment horizontal="right"/>
    </xf>
    <xf numFmtId="0" fontId="13" fillId="0" borderId="80" xfId="0" applyNumberFormat="1" applyFont="1" applyBorder="1" applyAlignment="1">
      <alignment horizontal="center"/>
    </xf>
    <xf numFmtId="2" fontId="13" fillId="0" borderId="56" xfId="0" applyNumberFormat="1" applyFont="1" applyBorder="1" applyAlignment="1">
      <alignment horizontal="center"/>
    </xf>
    <xf numFmtId="49" fontId="13" fillId="0" borderId="81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0" fontId="13" fillId="0" borderId="29" xfId="0" applyNumberFormat="1" applyFont="1" applyBorder="1" applyAlignment="1">
      <alignment horizontal="center"/>
    </xf>
    <xf numFmtId="2" fontId="13" fillId="0" borderId="56" xfId="0" applyNumberFormat="1" applyFont="1" applyBorder="1" applyAlignment="1">
      <alignment horizontal="right"/>
    </xf>
    <xf numFmtId="2" fontId="13" fillId="0" borderId="29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center"/>
    </xf>
    <xf numFmtId="2" fontId="13" fillId="0" borderId="29" xfId="0" applyNumberFormat="1" applyFont="1" applyBorder="1" applyAlignment="1">
      <alignment horizontal="center"/>
    </xf>
    <xf numFmtId="4" fontId="13" fillId="0" borderId="29" xfId="0" applyNumberFormat="1" applyFont="1" applyBorder="1" applyAlignment="1">
      <alignment horizontal="right"/>
    </xf>
    <xf numFmtId="0" fontId="13" fillId="0" borderId="0" xfId="0" applyNumberFormat="1" applyFont="1" applyBorder="1" applyAlignment="1">
      <alignment horizontal="left"/>
    </xf>
    <xf numFmtId="0" fontId="13" fillId="0" borderId="68" xfId="0" applyNumberFormat="1" applyFont="1" applyBorder="1" applyAlignment="1">
      <alignment horizontal="left"/>
    </xf>
    <xf numFmtId="0" fontId="13" fillId="0" borderId="56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173"/>
  <sheetViews>
    <sheetView view="pageBreakPreview" zoomScale="120" zoomScaleSheetLayoutView="120" zoomScalePageLayoutView="0" workbookViewId="0" topLeftCell="AM93">
      <selection activeCell="BU103" sqref="BU103:CG103"/>
    </sheetView>
  </sheetViews>
  <sheetFormatPr defaultColWidth="0.875" defaultRowHeight="12.75"/>
  <cols>
    <col min="1" max="35" width="0.875" style="1" customWidth="1"/>
    <col min="36" max="36" width="3.25390625" style="1" customWidth="1"/>
    <col min="37" max="39" width="0.875" style="1" customWidth="1"/>
    <col min="40" max="40" width="2.125" style="1" customWidth="1"/>
    <col min="41" max="41" width="0.6171875" style="1" customWidth="1"/>
    <col min="42" max="42" width="0.875" style="1" hidden="1" customWidth="1"/>
    <col min="43" max="53" width="0.875" style="1" customWidth="1"/>
    <col min="54" max="54" width="21.00390625" style="1" customWidth="1"/>
    <col min="55" max="62" width="0.875" style="1" hidden="1" customWidth="1"/>
    <col min="63" max="70" width="0.875" style="1" customWidth="1"/>
    <col min="71" max="71" width="0.74609375" style="1" customWidth="1"/>
    <col min="72" max="72" width="7.00390625" style="1" customWidth="1"/>
    <col min="73" max="84" width="0.875" style="1" customWidth="1"/>
    <col min="85" max="85" width="4.375" style="1" customWidth="1"/>
    <col min="86" max="100" width="0.875" style="1" customWidth="1"/>
    <col min="101" max="101" width="2.00390625" style="1" customWidth="1"/>
    <col min="102" max="109" width="0.875" style="1" customWidth="1"/>
    <col min="110" max="110" width="0.6171875" style="1" customWidth="1"/>
    <col min="111" max="112" width="0.875" style="1" hidden="1" customWidth="1"/>
    <col min="113" max="113" width="0.6171875" style="1" hidden="1" customWidth="1"/>
    <col min="114" max="114" width="0.875" style="1" hidden="1" customWidth="1"/>
    <col min="115" max="121" width="0.875" style="1" customWidth="1"/>
    <col min="122" max="122" width="0.74609375" style="1" customWidth="1"/>
    <col min="123" max="123" width="0.875" style="1" hidden="1" customWidth="1"/>
    <col min="124" max="124" width="0.74609375" style="1" hidden="1" customWidth="1"/>
    <col min="125" max="125" width="0.875" style="1" hidden="1" customWidth="1"/>
    <col min="126" max="126" width="0.74609375" style="1" hidden="1" customWidth="1"/>
    <col min="127" max="127" width="0.875" style="1" hidden="1" customWidth="1"/>
    <col min="128" max="139" width="0.875" style="1" customWidth="1"/>
    <col min="140" max="140" width="4.625" style="1" customWidth="1"/>
    <col min="141" max="152" width="0.875" style="1" customWidth="1"/>
    <col min="153" max="153" width="3.00390625" style="1" customWidth="1"/>
    <col min="154" max="163" width="0.875" style="1" customWidth="1"/>
    <col min="164" max="164" width="0.74609375" style="1" customWidth="1"/>
    <col min="165" max="165" width="0.875" style="1" customWidth="1"/>
    <col min="166" max="166" width="5.375" style="1" customWidth="1"/>
    <col min="167" max="16384" width="0.875" style="1" customWidth="1"/>
  </cols>
  <sheetData>
    <row r="1" spans="1:166" ht="15" customHeight="1">
      <c r="A1" s="169" t="s">
        <v>51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169"/>
      <c r="DQ1" s="169"/>
      <c r="DR1" s="169"/>
      <c r="DS1" s="169"/>
      <c r="DT1" s="169"/>
      <c r="DU1" s="169"/>
      <c r="DV1" s="169"/>
      <c r="DW1" s="169"/>
      <c r="DX1" s="169"/>
      <c r="DY1" s="169"/>
      <c r="DZ1" s="169"/>
      <c r="EA1" s="169"/>
      <c r="EB1" s="169"/>
      <c r="EC1" s="169"/>
      <c r="ED1" s="169"/>
      <c r="EE1" s="169"/>
      <c r="EF1" s="169"/>
      <c r="EG1" s="169"/>
      <c r="EH1" s="169"/>
      <c r="EI1" s="169"/>
      <c r="EJ1" s="169"/>
      <c r="EK1" s="169"/>
      <c r="EL1" s="169"/>
      <c r="EM1" s="169"/>
      <c r="EN1" s="169"/>
      <c r="EO1" s="169"/>
      <c r="EP1" s="169"/>
      <c r="EQ1" s="169"/>
      <c r="ET1" s="181"/>
      <c r="EU1" s="181"/>
      <c r="EV1" s="181"/>
      <c r="EW1" s="181"/>
      <c r="EX1" s="181"/>
      <c r="EY1" s="181"/>
      <c r="EZ1" s="181"/>
      <c r="FA1" s="181"/>
      <c r="FB1" s="181"/>
      <c r="FC1" s="181"/>
      <c r="FD1" s="181"/>
      <c r="FE1" s="181"/>
      <c r="FF1" s="181"/>
      <c r="FG1" s="181"/>
      <c r="FH1" s="181"/>
      <c r="FI1" s="181"/>
      <c r="FJ1" s="181"/>
    </row>
    <row r="2" spans="1:166" ht="15" customHeight="1">
      <c r="A2" s="169" t="s">
        <v>52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169"/>
      <c r="T2" s="169"/>
      <c r="U2" s="169"/>
      <c r="V2" s="16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69"/>
      <c r="CU2" s="169"/>
      <c r="CV2" s="169"/>
      <c r="CW2" s="169"/>
      <c r="CX2" s="169"/>
      <c r="CY2" s="169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69"/>
      <c r="DR2" s="169"/>
      <c r="DS2" s="169"/>
      <c r="DT2" s="169"/>
      <c r="DU2" s="169"/>
      <c r="DV2" s="169"/>
      <c r="DW2" s="169"/>
      <c r="DX2" s="169"/>
      <c r="DY2" s="169"/>
      <c r="DZ2" s="169"/>
      <c r="EA2" s="169"/>
      <c r="EB2" s="169"/>
      <c r="EC2" s="169"/>
      <c r="ED2" s="169"/>
      <c r="EE2" s="169"/>
      <c r="EF2" s="169"/>
      <c r="EG2" s="169"/>
      <c r="EH2" s="169"/>
      <c r="EI2" s="169"/>
      <c r="EJ2" s="169"/>
      <c r="EK2" s="169"/>
      <c r="EL2" s="169"/>
      <c r="EM2" s="169"/>
      <c r="EN2" s="169"/>
      <c r="EO2" s="169"/>
      <c r="EP2" s="169"/>
      <c r="EQ2" s="169"/>
      <c r="ET2" s="181"/>
      <c r="EU2" s="181"/>
      <c r="EV2" s="181"/>
      <c r="EW2" s="181"/>
      <c r="EX2" s="181"/>
      <c r="EY2" s="181"/>
      <c r="EZ2" s="181"/>
      <c r="FA2" s="181"/>
      <c r="FB2" s="181"/>
      <c r="FC2" s="181"/>
      <c r="FD2" s="181"/>
      <c r="FE2" s="181"/>
      <c r="FF2" s="181"/>
      <c r="FG2" s="181"/>
      <c r="FH2" s="181"/>
      <c r="FI2" s="181"/>
      <c r="FJ2" s="181"/>
    </row>
    <row r="3" spans="1:166" ht="15" customHeight="1">
      <c r="A3" s="169" t="s">
        <v>53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69"/>
      <c r="AY3" s="169"/>
      <c r="AZ3" s="169"/>
      <c r="BA3" s="169"/>
      <c r="BB3" s="169"/>
      <c r="BC3" s="169"/>
      <c r="BD3" s="169"/>
      <c r="BE3" s="169"/>
      <c r="BF3" s="169"/>
      <c r="BG3" s="169"/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  <c r="DJ3" s="169"/>
      <c r="DK3" s="169"/>
      <c r="DL3" s="169"/>
      <c r="DM3" s="169"/>
      <c r="DN3" s="169"/>
      <c r="DO3" s="169"/>
      <c r="DP3" s="169"/>
      <c r="DQ3" s="169"/>
      <c r="DR3" s="169"/>
      <c r="DS3" s="169"/>
      <c r="DT3" s="169"/>
      <c r="DU3" s="169"/>
      <c r="DV3" s="169"/>
      <c r="DW3" s="169"/>
      <c r="DX3" s="169"/>
      <c r="DY3" s="169"/>
      <c r="DZ3" s="169"/>
      <c r="EA3" s="169"/>
      <c r="EB3" s="169"/>
      <c r="EC3" s="169"/>
      <c r="ED3" s="169"/>
      <c r="EE3" s="169"/>
      <c r="EF3" s="169"/>
      <c r="EG3" s="169"/>
      <c r="EH3" s="169"/>
      <c r="EI3" s="169"/>
      <c r="EJ3" s="169"/>
      <c r="EK3" s="169"/>
      <c r="EL3" s="169"/>
      <c r="EM3" s="169"/>
      <c r="EN3" s="169"/>
      <c r="EO3" s="169"/>
      <c r="EP3" s="169"/>
      <c r="EQ3" s="169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</row>
    <row r="4" spans="1:166" ht="15" customHeight="1">
      <c r="A4" s="169" t="s">
        <v>54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69"/>
      <c r="BE4" s="169"/>
      <c r="BF4" s="169"/>
      <c r="BG4" s="169"/>
      <c r="BH4" s="169"/>
      <c r="BI4" s="169"/>
      <c r="BJ4" s="169"/>
      <c r="BK4" s="169"/>
      <c r="BL4" s="169"/>
      <c r="BM4" s="169"/>
      <c r="BN4" s="169"/>
      <c r="BO4" s="169"/>
      <c r="BP4" s="169"/>
      <c r="BQ4" s="169"/>
      <c r="BR4" s="169"/>
      <c r="BS4" s="169"/>
      <c r="BT4" s="169"/>
      <c r="BU4" s="169"/>
      <c r="BV4" s="169"/>
      <c r="BW4" s="169"/>
      <c r="BX4" s="169"/>
      <c r="BY4" s="169"/>
      <c r="BZ4" s="169"/>
      <c r="CA4" s="169"/>
      <c r="CB4" s="169"/>
      <c r="CC4" s="169"/>
      <c r="CD4" s="169"/>
      <c r="CE4" s="169"/>
      <c r="CF4" s="169"/>
      <c r="CG4" s="169"/>
      <c r="CH4" s="169"/>
      <c r="CI4" s="169"/>
      <c r="CJ4" s="169"/>
      <c r="CK4" s="169"/>
      <c r="CL4" s="169"/>
      <c r="CM4" s="169"/>
      <c r="CN4" s="169"/>
      <c r="CO4" s="169"/>
      <c r="CP4" s="169"/>
      <c r="CQ4" s="169"/>
      <c r="CR4" s="169"/>
      <c r="CS4" s="169"/>
      <c r="CT4" s="169"/>
      <c r="CU4" s="169"/>
      <c r="CV4" s="169"/>
      <c r="CW4" s="169"/>
      <c r="CX4" s="169"/>
      <c r="CY4" s="169"/>
      <c r="CZ4" s="169"/>
      <c r="DA4" s="169"/>
      <c r="DB4" s="169"/>
      <c r="DC4" s="169"/>
      <c r="DD4" s="169"/>
      <c r="DE4" s="169"/>
      <c r="DF4" s="169"/>
      <c r="DG4" s="169"/>
      <c r="DH4" s="169"/>
      <c r="DI4" s="169"/>
      <c r="DJ4" s="169"/>
      <c r="DK4" s="169"/>
      <c r="DL4" s="169"/>
      <c r="DM4" s="169"/>
      <c r="DN4" s="169"/>
      <c r="DO4" s="169"/>
      <c r="DP4" s="169"/>
      <c r="DQ4" s="169"/>
      <c r="DR4" s="169"/>
      <c r="DS4" s="169"/>
      <c r="DT4" s="169"/>
      <c r="DU4" s="169"/>
      <c r="DV4" s="169"/>
      <c r="DW4" s="169"/>
      <c r="DX4" s="169"/>
      <c r="DY4" s="169"/>
      <c r="DZ4" s="169"/>
      <c r="EA4" s="169"/>
      <c r="EB4" s="169"/>
      <c r="EC4" s="169"/>
      <c r="ED4" s="169"/>
      <c r="EE4" s="169"/>
      <c r="EF4" s="169"/>
      <c r="EG4" s="169"/>
      <c r="EH4" s="169"/>
      <c r="EI4" s="169"/>
      <c r="EJ4" s="169"/>
      <c r="EK4" s="169"/>
      <c r="EL4" s="169"/>
      <c r="EM4" s="169"/>
      <c r="EN4" s="169"/>
      <c r="EO4" s="169"/>
      <c r="EP4" s="169"/>
      <c r="EQ4" s="169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</row>
    <row r="5" spans="1:166" ht="1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T5" s="176" t="s">
        <v>210</v>
      </c>
      <c r="EU5" s="176"/>
      <c r="EV5" s="176"/>
      <c r="EW5" s="176"/>
      <c r="EX5" s="176"/>
      <c r="EY5" s="176"/>
      <c r="EZ5" s="176"/>
      <c r="FA5" s="176"/>
      <c r="FB5" s="176"/>
      <c r="FC5" s="176"/>
      <c r="FD5" s="176"/>
      <c r="FE5" s="176"/>
      <c r="FF5" s="176"/>
      <c r="FG5" s="176"/>
      <c r="FH5" s="176"/>
      <c r="FI5" s="176"/>
      <c r="FJ5" s="176"/>
    </row>
    <row r="6" spans="147:166" ht="15" customHeight="1">
      <c r="EQ6" s="2" t="s">
        <v>1</v>
      </c>
      <c r="ET6" s="178" t="s">
        <v>21</v>
      </c>
      <c r="EU6" s="179"/>
      <c r="EV6" s="179"/>
      <c r="EW6" s="179"/>
      <c r="EX6" s="179"/>
      <c r="EY6" s="179"/>
      <c r="EZ6" s="179"/>
      <c r="FA6" s="179"/>
      <c r="FB6" s="179"/>
      <c r="FC6" s="179"/>
      <c r="FD6" s="179"/>
      <c r="FE6" s="179"/>
      <c r="FF6" s="179"/>
      <c r="FG6" s="179"/>
      <c r="FH6" s="179"/>
      <c r="FI6" s="179"/>
      <c r="FJ6" s="180"/>
    </row>
    <row r="7" spans="60:166" ht="15" customHeight="1">
      <c r="BH7" s="2" t="s">
        <v>2</v>
      </c>
      <c r="BJ7" s="182" t="s">
        <v>325</v>
      </c>
      <c r="BK7" s="182"/>
      <c r="BL7" s="182"/>
      <c r="BM7" s="182"/>
      <c r="BN7" s="182"/>
      <c r="BO7" s="182"/>
      <c r="BP7" s="182"/>
      <c r="BQ7" s="182"/>
      <c r="BR7" s="182"/>
      <c r="BS7" s="182"/>
      <c r="BT7" s="182"/>
      <c r="BU7" s="182"/>
      <c r="BV7" s="182"/>
      <c r="BW7" s="182"/>
      <c r="BX7" s="182"/>
      <c r="BY7" s="182"/>
      <c r="BZ7" s="182"/>
      <c r="CA7" s="182"/>
      <c r="CB7" s="182"/>
      <c r="CC7" s="182"/>
      <c r="CD7" s="182"/>
      <c r="CE7" s="183">
        <v>201</v>
      </c>
      <c r="CF7" s="183"/>
      <c r="CG7" s="183"/>
      <c r="CH7" s="183"/>
      <c r="CI7" s="183"/>
      <c r="CJ7" s="173">
        <v>6</v>
      </c>
      <c r="CK7" s="173"/>
      <c r="CM7" s="1" t="s">
        <v>3</v>
      </c>
      <c r="EQ7" s="2" t="s">
        <v>0</v>
      </c>
      <c r="ET7" s="164" t="s">
        <v>326</v>
      </c>
      <c r="EU7" s="165"/>
      <c r="EV7" s="165"/>
      <c r="EW7" s="165"/>
      <c r="EX7" s="165"/>
      <c r="EY7" s="165"/>
      <c r="EZ7" s="165"/>
      <c r="FA7" s="165"/>
      <c r="FB7" s="165"/>
      <c r="FC7" s="165"/>
      <c r="FD7" s="165"/>
      <c r="FE7" s="165"/>
      <c r="FF7" s="165"/>
      <c r="FG7" s="165"/>
      <c r="FH7" s="165"/>
      <c r="FI7" s="165"/>
      <c r="FJ7" s="166"/>
    </row>
    <row r="8" spans="1:166" ht="46.5" customHeight="1">
      <c r="A8" s="160" t="s">
        <v>50</v>
      </c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1"/>
      <c r="BD8" s="11"/>
      <c r="BE8" s="11"/>
      <c r="BF8" s="11"/>
      <c r="BG8" s="11"/>
      <c r="BH8" s="11"/>
      <c r="BI8" s="11"/>
      <c r="BJ8" s="11"/>
      <c r="BK8" s="159" t="s">
        <v>55</v>
      </c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Q8" s="2" t="s">
        <v>11</v>
      </c>
      <c r="ET8" s="170" t="s">
        <v>56</v>
      </c>
      <c r="EU8" s="171"/>
      <c r="EV8" s="171"/>
      <c r="EW8" s="171"/>
      <c r="EX8" s="171"/>
      <c r="EY8" s="171"/>
      <c r="EZ8" s="171"/>
      <c r="FA8" s="171"/>
      <c r="FB8" s="171"/>
      <c r="FC8" s="171"/>
      <c r="FD8" s="171"/>
      <c r="FE8" s="171"/>
      <c r="FF8" s="171"/>
      <c r="FG8" s="171"/>
      <c r="FH8" s="171"/>
      <c r="FI8" s="171"/>
      <c r="FJ8" s="172"/>
    </row>
    <row r="9" spans="1:166" ht="15" customHeight="1">
      <c r="A9" s="1" t="s">
        <v>4</v>
      </c>
      <c r="V9" s="173" t="s">
        <v>68</v>
      </c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3"/>
      <c r="DZ9" s="173"/>
      <c r="EA9" s="173"/>
      <c r="EB9" s="173"/>
      <c r="EG9" s="162" t="s">
        <v>47</v>
      </c>
      <c r="EH9" s="163"/>
      <c r="EI9" s="163"/>
      <c r="EJ9" s="163"/>
      <c r="EK9" s="163"/>
      <c r="EL9" s="163"/>
      <c r="EM9" s="163"/>
      <c r="EN9" s="163"/>
      <c r="EO9" s="163"/>
      <c r="EP9" s="163"/>
      <c r="EQ9" s="163"/>
      <c r="ET9" s="164" t="s">
        <v>57</v>
      </c>
      <c r="EU9" s="165"/>
      <c r="EV9" s="165"/>
      <c r="EW9" s="165"/>
      <c r="EX9" s="165"/>
      <c r="EY9" s="165"/>
      <c r="EZ9" s="165"/>
      <c r="FA9" s="165"/>
      <c r="FB9" s="165"/>
      <c r="FC9" s="165"/>
      <c r="FD9" s="165"/>
      <c r="FE9" s="165"/>
      <c r="FF9" s="165"/>
      <c r="FG9" s="165"/>
      <c r="FH9" s="165"/>
      <c r="FI9" s="165"/>
      <c r="FJ9" s="166"/>
    </row>
    <row r="10" spans="1:166" ht="15" customHeight="1">
      <c r="A10" s="1" t="s">
        <v>48</v>
      </c>
      <c r="P10" s="162" t="s">
        <v>207</v>
      </c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G10" s="174" t="s">
        <v>206</v>
      </c>
      <c r="EH10" s="175"/>
      <c r="EI10" s="175"/>
      <c r="EJ10" s="175"/>
      <c r="EK10" s="175"/>
      <c r="EL10" s="175"/>
      <c r="EM10" s="175"/>
      <c r="EN10" s="175"/>
      <c r="EO10" s="175"/>
      <c r="EP10" s="175"/>
      <c r="EQ10" s="175"/>
      <c r="ER10" s="5"/>
      <c r="ET10" s="164" t="s">
        <v>197</v>
      </c>
      <c r="EU10" s="165"/>
      <c r="EV10" s="165"/>
      <c r="EW10" s="165"/>
      <c r="EX10" s="165"/>
      <c r="EY10" s="165"/>
      <c r="EZ10" s="165"/>
      <c r="FA10" s="165"/>
      <c r="FB10" s="165"/>
      <c r="FC10" s="165"/>
      <c r="FD10" s="165"/>
      <c r="FE10" s="165"/>
      <c r="FF10" s="165"/>
      <c r="FG10" s="165"/>
      <c r="FH10" s="165"/>
      <c r="FI10" s="165"/>
      <c r="FJ10" s="166"/>
    </row>
    <row r="11" spans="16:166" ht="15" customHeight="1"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G11" s="32"/>
      <c r="EH11" s="33"/>
      <c r="EI11" s="33"/>
      <c r="EJ11" s="167"/>
      <c r="EK11" s="167"/>
      <c r="EL11" s="167"/>
      <c r="EM11" s="167"/>
      <c r="EN11" s="167"/>
      <c r="EO11" s="167"/>
      <c r="EP11" s="167"/>
      <c r="EQ11" s="167"/>
      <c r="ER11" s="167"/>
      <c r="ES11" s="168"/>
      <c r="ET11" s="164" t="s">
        <v>43</v>
      </c>
      <c r="EU11" s="165"/>
      <c r="EV11" s="165"/>
      <c r="EW11" s="165"/>
      <c r="EX11" s="165"/>
      <c r="EY11" s="165"/>
      <c r="EZ11" s="165"/>
      <c r="FA11" s="165"/>
      <c r="FB11" s="165"/>
      <c r="FC11" s="165"/>
      <c r="FD11" s="165"/>
      <c r="FE11" s="165"/>
      <c r="FF11" s="165"/>
      <c r="FG11" s="165"/>
      <c r="FH11" s="165"/>
      <c r="FI11" s="165"/>
      <c r="FJ11" s="166"/>
    </row>
    <row r="12" spans="1:166" ht="21.75" customHeight="1" thickBot="1">
      <c r="A12" s="1" t="s">
        <v>5</v>
      </c>
      <c r="EQ12" s="2" t="s">
        <v>6</v>
      </c>
      <c r="ET12" s="156">
        <v>383</v>
      </c>
      <c r="EU12" s="157"/>
      <c r="EV12" s="157"/>
      <c r="EW12" s="157"/>
      <c r="EX12" s="157"/>
      <c r="EY12" s="157"/>
      <c r="EZ12" s="157"/>
      <c r="FA12" s="157"/>
      <c r="FB12" s="157"/>
      <c r="FC12" s="157"/>
      <c r="FD12" s="157"/>
      <c r="FE12" s="157"/>
      <c r="FF12" s="157"/>
      <c r="FG12" s="157"/>
      <c r="FH12" s="157"/>
      <c r="FI12" s="157"/>
      <c r="FJ12" s="158"/>
    </row>
    <row r="13" ht="6" customHeight="1" hidden="1"/>
    <row r="14" spans="1:166" ht="14.25" customHeight="1">
      <c r="A14" s="169" t="s">
        <v>12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  <c r="AN14" s="169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/>
      <c r="AZ14" s="169"/>
      <c r="BA14" s="169"/>
      <c r="BB14" s="169"/>
      <c r="BC14" s="169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/>
      <c r="BO14" s="169"/>
      <c r="BP14" s="169"/>
      <c r="BQ14" s="169"/>
      <c r="BR14" s="169"/>
      <c r="BS14" s="169"/>
      <c r="BT14" s="169"/>
      <c r="BU14" s="169"/>
      <c r="BV14" s="169"/>
      <c r="BW14" s="169"/>
      <c r="BX14" s="169"/>
      <c r="BY14" s="169"/>
      <c r="BZ14" s="169"/>
      <c r="CA14" s="169"/>
      <c r="CB14" s="169"/>
      <c r="CC14" s="169"/>
      <c r="CD14" s="169"/>
      <c r="CE14" s="169"/>
      <c r="CF14" s="169"/>
      <c r="CG14" s="169"/>
      <c r="CH14" s="169"/>
      <c r="CI14" s="169"/>
      <c r="CJ14" s="169"/>
      <c r="CK14" s="169"/>
      <c r="CL14" s="169"/>
      <c r="CM14" s="169"/>
      <c r="CN14" s="169"/>
      <c r="CO14" s="169"/>
      <c r="CP14" s="169"/>
      <c r="CQ14" s="169"/>
      <c r="CR14" s="169"/>
      <c r="CS14" s="169"/>
      <c r="CT14" s="169"/>
      <c r="CU14" s="169"/>
      <c r="CV14" s="169"/>
      <c r="CW14" s="169"/>
      <c r="CX14" s="169"/>
      <c r="CY14" s="169"/>
      <c r="CZ14" s="169"/>
      <c r="DA14" s="169"/>
      <c r="DB14" s="169"/>
      <c r="DC14" s="169"/>
      <c r="DD14" s="169"/>
      <c r="DE14" s="169"/>
      <c r="DF14" s="169"/>
      <c r="DG14" s="169"/>
      <c r="DH14" s="169"/>
      <c r="DI14" s="169"/>
      <c r="DJ14" s="169"/>
      <c r="DK14" s="169"/>
      <c r="DL14" s="169"/>
      <c r="DM14" s="169"/>
      <c r="DN14" s="169"/>
      <c r="DO14" s="169"/>
      <c r="DP14" s="169"/>
      <c r="DQ14" s="169"/>
      <c r="DR14" s="169"/>
      <c r="DS14" s="169"/>
      <c r="DT14" s="169"/>
      <c r="DU14" s="169"/>
      <c r="DV14" s="169"/>
      <c r="DW14" s="169"/>
      <c r="DX14" s="169"/>
      <c r="DY14" s="169"/>
      <c r="DZ14" s="169"/>
      <c r="EA14" s="169"/>
      <c r="EB14" s="169"/>
      <c r="EC14" s="169"/>
      <c r="ED14" s="169"/>
      <c r="EE14" s="169"/>
      <c r="EF14" s="169"/>
      <c r="EG14" s="169"/>
      <c r="EH14" s="169"/>
      <c r="EI14" s="169"/>
      <c r="EJ14" s="169"/>
      <c r="EK14" s="169"/>
      <c r="EL14" s="169"/>
      <c r="EM14" s="169"/>
      <c r="EN14" s="169"/>
      <c r="EO14" s="169"/>
      <c r="EP14" s="169"/>
      <c r="EQ14" s="169"/>
      <c r="ER14" s="169"/>
      <c r="ES14" s="169"/>
      <c r="ET14" s="169"/>
      <c r="EU14" s="169"/>
      <c r="EV14" s="169"/>
      <c r="EW14" s="169"/>
      <c r="EX14" s="169"/>
      <c r="EY14" s="169"/>
      <c r="EZ14" s="169"/>
      <c r="FA14" s="169"/>
      <c r="FB14" s="169"/>
      <c r="FC14" s="169"/>
      <c r="FD14" s="169"/>
      <c r="FE14" s="169"/>
      <c r="FF14" s="169"/>
      <c r="FG14" s="169"/>
      <c r="FH14" s="169"/>
      <c r="FI14" s="169"/>
      <c r="FJ14" s="169"/>
    </row>
    <row r="15" ht="9" customHeight="1"/>
    <row r="16" spans="1:166" ht="11.25" customHeight="1">
      <c r="A16" s="152" t="s">
        <v>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 t="s">
        <v>15</v>
      </c>
      <c r="AO16" s="152"/>
      <c r="AP16" s="152"/>
      <c r="AQ16" s="152"/>
      <c r="AR16" s="152"/>
      <c r="AS16" s="152"/>
      <c r="AT16" s="119" t="s">
        <v>44</v>
      </c>
      <c r="AU16" s="120"/>
      <c r="AV16" s="120"/>
      <c r="AW16" s="120"/>
      <c r="AX16" s="120"/>
      <c r="AY16" s="120"/>
      <c r="AZ16" s="120"/>
      <c r="BA16" s="120"/>
      <c r="BB16" s="121"/>
      <c r="BC16" s="12"/>
      <c r="BD16" s="12"/>
      <c r="BE16" s="12"/>
      <c r="BF16" s="12"/>
      <c r="BG16" s="12"/>
      <c r="BH16" s="12"/>
      <c r="BI16" s="12"/>
      <c r="BJ16" s="12" t="s">
        <v>45</v>
      </c>
      <c r="BK16" s="119" t="s">
        <v>49</v>
      </c>
      <c r="BL16" s="120"/>
      <c r="BM16" s="120"/>
      <c r="BN16" s="120"/>
      <c r="BO16" s="120"/>
      <c r="BP16" s="120"/>
      <c r="BQ16" s="120"/>
      <c r="BR16" s="120"/>
      <c r="BS16" s="120"/>
      <c r="BT16" s="120"/>
      <c r="BU16" s="120"/>
      <c r="BV16" s="120"/>
      <c r="BW16" s="120"/>
      <c r="BX16" s="120"/>
      <c r="BY16" s="120"/>
      <c r="BZ16" s="120"/>
      <c r="CA16" s="120"/>
      <c r="CB16" s="120"/>
      <c r="CC16" s="120"/>
      <c r="CD16" s="120"/>
      <c r="CE16" s="121"/>
      <c r="CF16" s="177" t="s">
        <v>16</v>
      </c>
      <c r="CG16" s="127"/>
      <c r="CH16" s="127"/>
      <c r="CI16" s="127"/>
      <c r="CJ16" s="127"/>
      <c r="CK16" s="127"/>
      <c r="CL16" s="127"/>
      <c r="CM16" s="127"/>
      <c r="CN16" s="127"/>
      <c r="CO16" s="127"/>
      <c r="CP16" s="127"/>
      <c r="CQ16" s="127"/>
      <c r="CR16" s="127"/>
      <c r="CS16" s="127"/>
      <c r="CT16" s="127"/>
      <c r="CU16" s="127"/>
      <c r="CV16" s="127"/>
      <c r="CW16" s="127"/>
      <c r="CX16" s="127"/>
      <c r="CY16" s="127"/>
      <c r="CZ16" s="127"/>
      <c r="DA16" s="127"/>
      <c r="DB16" s="127"/>
      <c r="DC16" s="127"/>
      <c r="DD16" s="127"/>
      <c r="DE16" s="127"/>
      <c r="DF16" s="127"/>
      <c r="DG16" s="127"/>
      <c r="DH16" s="127"/>
      <c r="DI16" s="127"/>
      <c r="DJ16" s="127"/>
      <c r="DK16" s="127"/>
      <c r="DL16" s="127"/>
      <c r="DM16" s="127"/>
      <c r="DN16" s="127"/>
      <c r="DO16" s="127"/>
      <c r="DP16" s="127"/>
      <c r="DQ16" s="127"/>
      <c r="DR16" s="127"/>
      <c r="DS16" s="127"/>
      <c r="DT16" s="127"/>
      <c r="DU16" s="127"/>
      <c r="DV16" s="127"/>
      <c r="DW16" s="127"/>
      <c r="DX16" s="127"/>
      <c r="DY16" s="127"/>
      <c r="DZ16" s="127"/>
      <c r="EA16" s="127"/>
      <c r="EB16" s="127"/>
      <c r="EC16" s="127"/>
      <c r="ED16" s="127"/>
      <c r="EE16" s="127"/>
      <c r="EF16" s="127"/>
      <c r="EG16" s="127"/>
      <c r="EH16" s="127"/>
      <c r="EI16" s="127"/>
      <c r="EJ16" s="127"/>
      <c r="EK16" s="127"/>
      <c r="EL16" s="127"/>
      <c r="EM16" s="127"/>
      <c r="EN16" s="127"/>
      <c r="EO16" s="127"/>
      <c r="EP16" s="127"/>
      <c r="EQ16" s="127"/>
      <c r="ER16" s="127"/>
      <c r="ES16" s="128"/>
      <c r="ET16" s="152" t="s">
        <v>20</v>
      </c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2"/>
      <c r="FF16" s="152"/>
      <c r="FG16" s="152"/>
      <c r="FH16" s="152"/>
      <c r="FI16" s="152"/>
      <c r="FJ16" s="152"/>
    </row>
    <row r="17" spans="1:166" ht="57.7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22"/>
      <c r="AU17" s="123"/>
      <c r="AV17" s="123"/>
      <c r="AW17" s="123"/>
      <c r="AX17" s="123"/>
      <c r="AY17" s="123"/>
      <c r="AZ17" s="123"/>
      <c r="BA17" s="123"/>
      <c r="BB17" s="124"/>
      <c r="BC17" s="12"/>
      <c r="BD17" s="12"/>
      <c r="BE17" s="12"/>
      <c r="BF17" s="12"/>
      <c r="BG17" s="12"/>
      <c r="BH17" s="12"/>
      <c r="BI17" s="12"/>
      <c r="BJ17" s="12"/>
      <c r="BK17" s="122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4"/>
      <c r="CF17" s="127" t="s">
        <v>46</v>
      </c>
      <c r="CG17" s="127"/>
      <c r="CH17" s="127"/>
      <c r="CI17" s="127"/>
      <c r="CJ17" s="127"/>
      <c r="CK17" s="127"/>
      <c r="CL17" s="127"/>
      <c r="CM17" s="127"/>
      <c r="CN17" s="127"/>
      <c r="CO17" s="127"/>
      <c r="CP17" s="127"/>
      <c r="CQ17" s="127"/>
      <c r="CR17" s="127"/>
      <c r="CS17" s="127"/>
      <c r="CT17" s="127"/>
      <c r="CU17" s="127"/>
      <c r="CV17" s="128"/>
      <c r="CW17" s="177" t="s">
        <v>17</v>
      </c>
      <c r="CX17" s="127"/>
      <c r="CY17" s="127"/>
      <c r="CZ17" s="127"/>
      <c r="DA17" s="127"/>
      <c r="DB17" s="127"/>
      <c r="DC17" s="127"/>
      <c r="DD17" s="127"/>
      <c r="DE17" s="127"/>
      <c r="DF17" s="127"/>
      <c r="DG17" s="127"/>
      <c r="DH17" s="127"/>
      <c r="DI17" s="127"/>
      <c r="DJ17" s="127"/>
      <c r="DK17" s="127"/>
      <c r="DL17" s="127"/>
      <c r="DM17" s="128"/>
      <c r="DN17" s="177" t="s">
        <v>18</v>
      </c>
      <c r="DO17" s="127"/>
      <c r="DP17" s="127"/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8"/>
      <c r="EE17" s="177" t="s">
        <v>19</v>
      </c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8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  <c r="FF17" s="152"/>
      <c r="FG17" s="152"/>
      <c r="FH17" s="152"/>
      <c r="FI17" s="152"/>
      <c r="FJ17" s="152"/>
    </row>
    <row r="18" spans="1:166" ht="12" thickBot="1">
      <c r="A18" s="153">
        <v>1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5"/>
      <c r="AN18" s="141">
        <v>2</v>
      </c>
      <c r="AO18" s="142"/>
      <c r="AP18" s="142"/>
      <c r="AQ18" s="142"/>
      <c r="AR18" s="142"/>
      <c r="AS18" s="143"/>
      <c r="AT18" s="141">
        <v>3</v>
      </c>
      <c r="AU18" s="142"/>
      <c r="AV18" s="142"/>
      <c r="AW18" s="142"/>
      <c r="AX18" s="142"/>
      <c r="AY18" s="142"/>
      <c r="AZ18" s="142"/>
      <c r="BA18" s="142"/>
      <c r="BB18" s="143"/>
      <c r="BC18" s="13"/>
      <c r="BD18" s="13"/>
      <c r="BE18" s="13"/>
      <c r="BF18" s="13"/>
      <c r="BG18" s="13"/>
      <c r="BH18" s="13"/>
      <c r="BI18" s="13"/>
      <c r="BJ18" s="13">
        <v>4</v>
      </c>
      <c r="BK18" s="141">
        <v>4</v>
      </c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  <c r="CD18" s="142"/>
      <c r="CE18" s="143"/>
      <c r="CF18" s="141">
        <v>5</v>
      </c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2"/>
      <c r="CR18" s="142"/>
      <c r="CS18" s="142"/>
      <c r="CT18" s="142"/>
      <c r="CU18" s="142"/>
      <c r="CV18" s="143"/>
      <c r="CW18" s="141">
        <v>6</v>
      </c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3"/>
      <c r="DN18" s="141">
        <v>7</v>
      </c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3"/>
      <c r="EE18" s="141">
        <v>8</v>
      </c>
      <c r="EF18" s="142"/>
      <c r="EG18" s="142"/>
      <c r="EH18" s="142"/>
      <c r="EI18" s="142"/>
      <c r="EJ18" s="142"/>
      <c r="EK18" s="142"/>
      <c r="EL18" s="142"/>
      <c r="EM18" s="142"/>
      <c r="EN18" s="142"/>
      <c r="EO18" s="142"/>
      <c r="EP18" s="142"/>
      <c r="EQ18" s="142"/>
      <c r="ER18" s="142"/>
      <c r="ES18" s="143"/>
      <c r="ET18" s="144">
        <v>9</v>
      </c>
      <c r="EU18" s="144"/>
      <c r="EV18" s="144"/>
      <c r="EW18" s="144"/>
      <c r="EX18" s="144"/>
      <c r="EY18" s="144"/>
      <c r="EZ18" s="144"/>
      <c r="FA18" s="144"/>
      <c r="FB18" s="144"/>
      <c r="FC18" s="144"/>
      <c r="FD18" s="144"/>
      <c r="FE18" s="144"/>
      <c r="FF18" s="144"/>
      <c r="FG18" s="144"/>
      <c r="FH18" s="144"/>
      <c r="FI18" s="144"/>
      <c r="FJ18" s="144"/>
    </row>
    <row r="19" spans="1:166" ht="15" customHeight="1" thickBot="1">
      <c r="A19" s="145" t="s">
        <v>13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7" t="s">
        <v>22</v>
      </c>
      <c r="AO19" s="148"/>
      <c r="AP19" s="148"/>
      <c r="AQ19" s="148"/>
      <c r="AR19" s="148"/>
      <c r="AS19" s="148"/>
      <c r="AT19" s="149" t="s">
        <v>42</v>
      </c>
      <c r="AU19" s="150"/>
      <c r="AV19" s="150"/>
      <c r="AW19" s="150"/>
      <c r="AX19" s="150"/>
      <c r="AY19" s="150"/>
      <c r="AZ19" s="150"/>
      <c r="BA19" s="150"/>
      <c r="BB19" s="151"/>
      <c r="BC19" s="17"/>
      <c r="BD19" s="17"/>
      <c r="BE19" s="17"/>
      <c r="BF19" s="17"/>
      <c r="BG19" s="17"/>
      <c r="BH19" s="17"/>
      <c r="BI19" s="17"/>
      <c r="BJ19" s="17">
        <f>-CF19</f>
        <v>-163152222.81</v>
      </c>
      <c r="BK19" s="187">
        <f>SUM(BK20:CE32)</f>
        <v>226382800</v>
      </c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9"/>
      <c r="CF19" s="69">
        <f>SUM(CF20:CV32)</f>
        <v>163152222.81</v>
      </c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 t="s">
        <v>43</v>
      </c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 t="s">
        <v>43</v>
      </c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>
        <f aca="true" t="shared" si="0" ref="EE19:EE30">SUM(CF19)</f>
        <v>163152222.81</v>
      </c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38">
        <f aca="true" t="shared" si="1" ref="ET19:ET32">SUM(BK19-EE19)</f>
        <v>63230577.19</v>
      </c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8"/>
      <c r="FF19" s="38"/>
      <c r="FG19" s="38"/>
      <c r="FH19" s="38"/>
      <c r="FI19" s="38"/>
      <c r="FJ19" s="39"/>
    </row>
    <row r="20" spans="1:166" ht="43.5" customHeight="1" thickBot="1">
      <c r="A20" s="138" t="s">
        <v>109</v>
      </c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40"/>
      <c r="AN20" s="186" t="s">
        <v>22</v>
      </c>
      <c r="AO20" s="176"/>
      <c r="AP20" s="176"/>
      <c r="AQ20" s="176"/>
      <c r="AR20" s="176"/>
      <c r="AS20" s="176"/>
      <c r="AT20" s="46" t="s">
        <v>108</v>
      </c>
      <c r="AU20" s="47"/>
      <c r="AV20" s="47"/>
      <c r="AW20" s="47"/>
      <c r="AX20" s="47"/>
      <c r="AY20" s="47"/>
      <c r="AZ20" s="47"/>
      <c r="BA20" s="47"/>
      <c r="BB20" s="48"/>
      <c r="BC20" s="18"/>
      <c r="BD20" s="18"/>
      <c r="BE20" s="18"/>
      <c r="BF20" s="18"/>
      <c r="BG20" s="18"/>
      <c r="BH20" s="18"/>
      <c r="BI20" s="18"/>
      <c r="BJ20" s="19" t="s">
        <v>43</v>
      </c>
      <c r="BK20" s="49">
        <v>8789.7</v>
      </c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1"/>
      <c r="CF20" s="53">
        <v>8789.7</v>
      </c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43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 t="s">
        <v>43</v>
      </c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69">
        <f t="shared" si="0"/>
        <v>8789.7</v>
      </c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38">
        <f t="shared" si="1"/>
        <v>0</v>
      </c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8"/>
      <c r="FF20" s="38"/>
      <c r="FG20" s="38"/>
      <c r="FH20" s="38"/>
      <c r="FI20" s="38"/>
      <c r="FJ20" s="39"/>
    </row>
    <row r="21" spans="1:166" ht="43.5" customHeight="1" thickBot="1">
      <c r="A21" s="40" t="s">
        <v>293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2"/>
      <c r="AN21" s="43" t="s">
        <v>22</v>
      </c>
      <c r="AO21" s="44"/>
      <c r="AP21" s="44"/>
      <c r="AQ21" s="44"/>
      <c r="AR21" s="44"/>
      <c r="AS21" s="45"/>
      <c r="AT21" s="46" t="s">
        <v>292</v>
      </c>
      <c r="AU21" s="47"/>
      <c r="AV21" s="47"/>
      <c r="AW21" s="47"/>
      <c r="AX21" s="47"/>
      <c r="AY21" s="47"/>
      <c r="AZ21" s="47"/>
      <c r="BA21" s="47"/>
      <c r="BB21" s="48"/>
      <c r="BC21" s="18"/>
      <c r="BD21" s="18"/>
      <c r="BE21" s="18"/>
      <c r="BF21" s="18"/>
      <c r="BG21" s="18"/>
      <c r="BH21" s="18"/>
      <c r="BI21" s="18"/>
      <c r="BJ21" s="20" t="s">
        <v>43</v>
      </c>
      <c r="BK21" s="49">
        <v>2130700</v>
      </c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1"/>
      <c r="CF21" s="53">
        <v>2024077.41</v>
      </c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43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 t="s">
        <v>43</v>
      </c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69">
        <f>SUM(CF21)</f>
        <v>2024077.41</v>
      </c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38">
        <f t="shared" si="1"/>
        <v>106622.59000000008</v>
      </c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8"/>
      <c r="FF21" s="38"/>
      <c r="FG21" s="38"/>
      <c r="FH21" s="38"/>
      <c r="FI21" s="38"/>
      <c r="FJ21" s="39"/>
    </row>
    <row r="22" spans="1:166" ht="49.5" customHeight="1" thickBot="1">
      <c r="A22" s="40" t="s">
        <v>63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2"/>
      <c r="AN22" s="136" t="s">
        <v>22</v>
      </c>
      <c r="AO22" s="137"/>
      <c r="AP22" s="137"/>
      <c r="AQ22" s="137"/>
      <c r="AR22" s="137"/>
      <c r="AS22" s="137"/>
      <c r="AT22" s="46" t="s">
        <v>62</v>
      </c>
      <c r="AU22" s="47"/>
      <c r="AV22" s="47"/>
      <c r="AW22" s="47"/>
      <c r="AX22" s="47"/>
      <c r="AY22" s="47"/>
      <c r="AZ22" s="47"/>
      <c r="BA22" s="47"/>
      <c r="BB22" s="48"/>
      <c r="BC22" s="18"/>
      <c r="BD22" s="18"/>
      <c r="BE22" s="18"/>
      <c r="BF22" s="18"/>
      <c r="BG22" s="18"/>
      <c r="BH22" s="18"/>
      <c r="BI22" s="18"/>
      <c r="BJ22" s="20" t="s">
        <v>43</v>
      </c>
      <c r="BK22" s="49">
        <f>12606300+1944900+920300</f>
        <v>15471500</v>
      </c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1"/>
      <c r="CF22" s="53">
        <v>15471434.35</v>
      </c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43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 t="s">
        <v>43</v>
      </c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/>
      <c r="ED22" s="53"/>
      <c r="EE22" s="69">
        <f t="shared" si="0"/>
        <v>15471434.35</v>
      </c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38">
        <f t="shared" si="1"/>
        <v>65.65000000037253</v>
      </c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8"/>
      <c r="FF22" s="38"/>
      <c r="FG22" s="38"/>
      <c r="FH22" s="38"/>
      <c r="FI22" s="38"/>
      <c r="FJ22" s="39"/>
    </row>
    <row r="23" spans="1:166" ht="72" customHeight="1" thickBot="1">
      <c r="A23" s="40" t="s">
        <v>203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2"/>
      <c r="AN23" s="136" t="s">
        <v>22</v>
      </c>
      <c r="AO23" s="137"/>
      <c r="AP23" s="137"/>
      <c r="AQ23" s="137"/>
      <c r="AR23" s="137"/>
      <c r="AS23" s="137"/>
      <c r="AT23" s="46" t="s">
        <v>202</v>
      </c>
      <c r="AU23" s="47"/>
      <c r="AV23" s="47"/>
      <c r="AW23" s="47"/>
      <c r="AX23" s="47"/>
      <c r="AY23" s="47"/>
      <c r="AZ23" s="47"/>
      <c r="BA23" s="47"/>
      <c r="BB23" s="48"/>
      <c r="BC23" s="18"/>
      <c r="BD23" s="18"/>
      <c r="BE23" s="18"/>
      <c r="BF23" s="18"/>
      <c r="BG23" s="18"/>
      <c r="BH23" s="18"/>
      <c r="BI23" s="18"/>
      <c r="BJ23" s="20" t="s">
        <v>43</v>
      </c>
      <c r="BK23" s="49">
        <f>1111900+12500</f>
        <v>1124400</v>
      </c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1"/>
      <c r="CF23" s="53">
        <v>1124371.63</v>
      </c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 t="s">
        <v>43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 t="s">
        <v>43</v>
      </c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69">
        <f>SUM(CF23)</f>
        <v>1124371.63</v>
      </c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38">
        <f>SUM(BK23-EE23)</f>
        <v>28.37000000011176</v>
      </c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8"/>
      <c r="FF23" s="38"/>
      <c r="FG23" s="38"/>
      <c r="FH23" s="38"/>
      <c r="FI23" s="38"/>
      <c r="FJ23" s="39"/>
    </row>
    <row r="24" spans="1:166" ht="70.5" customHeight="1" thickBot="1">
      <c r="A24" s="40" t="s">
        <v>64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2"/>
      <c r="AN24" s="136" t="s">
        <v>22</v>
      </c>
      <c r="AO24" s="137"/>
      <c r="AP24" s="137"/>
      <c r="AQ24" s="137"/>
      <c r="AR24" s="137"/>
      <c r="AS24" s="137"/>
      <c r="AT24" s="46" t="s">
        <v>65</v>
      </c>
      <c r="AU24" s="47"/>
      <c r="AV24" s="47"/>
      <c r="AW24" s="47"/>
      <c r="AX24" s="47"/>
      <c r="AY24" s="47"/>
      <c r="AZ24" s="47"/>
      <c r="BA24" s="47"/>
      <c r="BB24" s="48"/>
      <c r="BC24" s="18"/>
      <c r="BD24" s="18"/>
      <c r="BE24" s="18"/>
      <c r="BF24" s="18"/>
      <c r="BG24" s="18"/>
      <c r="BH24" s="18"/>
      <c r="BI24" s="18"/>
      <c r="BJ24" s="20" t="s">
        <v>43</v>
      </c>
      <c r="BK24" s="49">
        <v>13700</v>
      </c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1"/>
      <c r="CF24" s="53">
        <v>6543.74</v>
      </c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 t="s">
        <v>43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 t="s">
        <v>43</v>
      </c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38">
        <f t="shared" si="0"/>
        <v>6543.74</v>
      </c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8"/>
      <c r="EQ24" s="38"/>
      <c r="ER24" s="38"/>
      <c r="ES24" s="38"/>
      <c r="ET24" s="38">
        <f t="shared" si="1"/>
        <v>7156.26</v>
      </c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8"/>
      <c r="FF24" s="38"/>
      <c r="FG24" s="38"/>
      <c r="FH24" s="38"/>
      <c r="FI24" s="38"/>
      <c r="FJ24" s="39"/>
    </row>
    <row r="25" spans="1:166" ht="57" customHeight="1" thickBot="1">
      <c r="A25" s="40" t="s">
        <v>60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2"/>
      <c r="AN25" s="184" t="s">
        <v>22</v>
      </c>
      <c r="AO25" s="185"/>
      <c r="AP25" s="185"/>
      <c r="AQ25" s="185"/>
      <c r="AR25" s="185"/>
      <c r="AS25" s="185"/>
      <c r="AT25" s="46" t="s">
        <v>58</v>
      </c>
      <c r="AU25" s="47"/>
      <c r="AV25" s="47"/>
      <c r="AW25" s="47"/>
      <c r="AX25" s="47"/>
      <c r="AY25" s="47"/>
      <c r="AZ25" s="47"/>
      <c r="BA25" s="47"/>
      <c r="BB25" s="48"/>
      <c r="BC25" s="18"/>
      <c r="BD25" s="18"/>
      <c r="BE25" s="18"/>
      <c r="BF25" s="18"/>
      <c r="BG25" s="18"/>
      <c r="BH25" s="18"/>
      <c r="BI25" s="18"/>
      <c r="BJ25" s="20" t="s">
        <v>43</v>
      </c>
      <c r="BK25" s="49">
        <v>337300</v>
      </c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1"/>
      <c r="CF25" s="53">
        <v>178852.96</v>
      </c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 t="s">
        <v>43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 t="s">
        <v>43</v>
      </c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135">
        <f t="shared" si="0"/>
        <v>178852.96</v>
      </c>
      <c r="EF25" s="135"/>
      <c r="EG25" s="135"/>
      <c r="EH25" s="135"/>
      <c r="EI25" s="135"/>
      <c r="EJ25" s="135"/>
      <c r="EK25" s="135"/>
      <c r="EL25" s="135"/>
      <c r="EM25" s="135"/>
      <c r="EN25" s="135"/>
      <c r="EO25" s="135"/>
      <c r="EP25" s="135"/>
      <c r="EQ25" s="135"/>
      <c r="ER25" s="135"/>
      <c r="ES25" s="135"/>
      <c r="ET25" s="38">
        <f t="shared" si="1"/>
        <v>158447.04</v>
      </c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8"/>
      <c r="FF25" s="38"/>
      <c r="FG25" s="38"/>
      <c r="FH25" s="38"/>
      <c r="FI25" s="38"/>
      <c r="FJ25" s="39"/>
    </row>
    <row r="26" spans="1:166" ht="45.75" customHeight="1" thickBot="1">
      <c r="A26" s="40" t="s">
        <v>61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2"/>
      <c r="AN26" s="184" t="s">
        <v>22</v>
      </c>
      <c r="AO26" s="185"/>
      <c r="AP26" s="185"/>
      <c r="AQ26" s="185"/>
      <c r="AR26" s="185"/>
      <c r="AS26" s="185"/>
      <c r="AT26" s="46" t="s">
        <v>59</v>
      </c>
      <c r="AU26" s="47"/>
      <c r="AV26" s="47"/>
      <c r="AW26" s="47"/>
      <c r="AX26" s="47"/>
      <c r="AY26" s="47"/>
      <c r="AZ26" s="47"/>
      <c r="BA26" s="47"/>
      <c r="BB26" s="48"/>
      <c r="BC26" s="18"/>
      <c r="BD26" s="18"/>
      <c r="BE26" s="18"/>
      <c r="BF26" s="18"/>
      <c r="BG26" s="18"/>
      <c r="BH26" s="18"/>
      <c r="BI26" s="18"/>
      <c r="BJ26" s="20" t="s">
        <v>43</v>
      </c>
      <c r="BK26" s="49">
        <f>8060900-99700</f>
        <v>7961200</v>
      </c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1"/>
      <c r="CF26" s="53">
        <v>7278247.33</v>
      </c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 t="s">
        <v>43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 t="s">
        <v>43</v>
      </c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69">
        <f t="shared" si="0"/>
        <v>7278247.33</v>
      </c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38">
        <f t="shared" si="1"/>
        <v>682952.6699999999</v>
      </c>
      <c r="EU26" s="38"/>
      <c r="EV26" s="38"/>
      <c r="EW26" s="38"/>
      <c r="EX26" s="38"/>
      <c r="EY26" s="38"/>
      <c r="EZ26" s="38"/>
      <c r="FA26" s="38"/>
      <c r="FB26" s="38"/>
      <c r="FC26" s="38"/>
      <c r="FD26" s="38"/>
      <c r="FE26" s="38"/>
      <c r="FF26" s="38"/>
      <c r="FG26" s="38"/>
      <c r="FH26" s="38"/>
      <c r="FI26" s="38"/>
      <c r="FJ26" s="39"/>
    </row>
    <row r="27" spans="1:166" ht="45.75" customHeight="1" thickBot="1">
      <c r="A27" s="40" t="s">
        <v>120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2"/>
      <c r="AN27" s="43" t="s">
        <v>22</v>
      </c>
      <c r="AO27" s="44"/>
      <c r="AP27" s="44"/>
      <c r="AQ27" s="44"/>
      <c r="AR27" s="44"/>
      <c r="AS27" s="45"/>
      <c r="AT27" s="46" t="s">
        <v>112</v>
      </c>
      <c r="AU27" s="47"/>
      <c r="AV27" s="47"/>
      <c r="AW27" s="47"/>
      <c r="AX27" s="47"/>
      <c r="AY27" s="47"/>
      <c r="AZ27" s="47"/>
      <c r="BA27" s="47"/>
      <c r="BB27" s="48"/>
      <c r="BC27" s="18"/>
      <c r="BD27" s="18"/>
      <c r="BE27" s="18"/>
      <c r="BF27" s="18"/>
      <c r="BG27" s="18"/>
      <c r="BH27" s="18"/>
      <c r="BI27" s="18"/>
      <c r="BJ27" s="20" t="s">
        <v>43</v>
      </c>
      <c r="BK27" s="49">
        <f>165892000-57200+4026500+84400+237800</f>
        <v>170183500</v>
      </c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1"/>
      <c r="CF27" s="53">
        <v>117316376.25</v>
      </c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 t="s">
        <v>43</v>
      </c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 t="s">
        <v>43</v>
      </c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69">
        <f t="shared" si="0"/>
        <v>117316376.25</v>
      </c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38">
        <f>SUM(BK27-EE27)</f>
        <v>52867123.75</v>
      </c>
      <c r="EU27" s="38"/>
      <c r="EV27" s="38"/>
      <c r="EW27" s="38"/>
      <c r="EX27" s="38"/>
      <c r="EY27" s="38"/>
      <c r="EZ27" s="38"/>
      <c r="FA27" s="38"/>
      <c r="FB27" s="38"/>
      <c r="FC27" s="38"/>
      <c r="FD27" s="38"/>
      <c r="FE27" s="38"/>
      <c r="FF27" s="38"/>
      <c r="FG27" s="38"/>
      <c r="FH27" s="38"/>
      <c r="FI27" s="38"/>
      <c r="FJ27" s="39"/>
    </row>
    <row r="28" spans="1:166" ht="82.5" customHeight="1" thickBot="1">
      <c r="A28" s="40" t="s">
        <v>66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2"/>
      <c r="AN28" s="43" t="s">
        <v>22</v>
      </c>
      <c r="AO28" s="44"/>
      <c r="AP28" s="44"/>
      <c r="AQ28" s="44"/>
      <c r="AR28" s="44"/>
      <c r="AS28" s="45"/>
      <c r="AT28" s="46" t="s">
        <v>67</v>
      </c>
      <c r="AU28" s="47"/>
      <c r="AV28" s="47"/>
      <c r="AW28" s="47"/>
      <c r="AX28" s="47"/>
      <c r="AY28" s="47"/>
      <c r="AZ28" s="47"/>
      <c r="BA28" s="47"/>
      <c r="BB28" s="48"/>
      <c r="BC28" s="18"/>
      <c r="BD28" s="18"/>
      <c r="BE28" s="18"/>
      <c r="BF28" s="18"/>
      <c r="BG28" s="18"/>
      <c r="BH28" s="18"/>
      <c r="BI28" s="18"/>
      <c r="BJ28" s="20" t="s">
        <v>43</v>
      </c>
      <c r="BK28" s="49">
        <v>265400</v>
      </c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1"/>
      <c r="CF28" s="53">
        <v>96047.57</v>
      </c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 t="s">
        <v>43</v>
      </c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 t="s">
        <v>43</v>
      </c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69">
        <f t="shared" si="0"/>
        <v>96047.57</v>
      </c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38">
        <f>SUM(BK28-EE28)</f>
        <v>169352.43</v>
      </c>
      <c r="EU28" s="38"/>
      <c r="EV28" s="38"/>
      <c r="EW28" s="38"/>
      <c r="EX28" s="38"/>
      <c r="EY28" s="38"/>
      <c r="EZ28" s="38"/>
      <c r="FA28" s="38"/>
      <c r="FB28" s="38"/>
      <c r="FC28" s="38"/>
      <c r="FD28" s="38"/>
      <c r="FE28" s="38"/>
      <c r="FF28" s="38"/>
      <c r="FG28" s="38"/>
      <c r="FH28" s="38"/>
      <c r="FI28" s="38"/>
      <c r="FJ28" s="39"/>
    </row>
    <row r="29" spans="1:166" ht="82.5" customHeight="1" thickBot="1">
      <c r="A29" s="40" t="s">
        <v>200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2"/>
      <c r="AN29" s="43" t="s">
        <v>22</v>
      </c>
      <c r="AO29" s="44"/>
      <c r="AP29" s="44"/>
      <c r="AQ29" s="44"/>
      <c r="AR29" s="44"/>
      <c r="AS29" s="45"/>
      <c r="AT29" s="46" t="s">
        <v>201</v>
      </c>
      <c r="AU29" s="47"/>
      <c r="AV29" s="47"/>
      <c r="AW29" s="47"/>
      <c r="AX29" s="47"/>
      <c r="AY29" s="47"/>
      <c r="AZ29" s="47"/>
      <c r="BA29" s="47"/>
      <c r="BB29" s="48"/>
      <c r="BC29" s="18"/>
      <c r="BD29" s="18"/>
      <c r="BE29" s="18"/>
      <c r="BF29" s="18"/>
      <c r="BG29" s="18"/>
      <c r="BH29" s="18"/>
      <c r="BI29" s="18"/>
      <c r="BJ29" s="20" t="s">
        <v>43</v>
      </c>
      <c r="BK29" s="49">
        <v>8252300</v>
      </c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1"/>
      <c r="CF29" s="53">
        <v>5479717.26</v>
      </c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 t="s">
        <v>43</v>
      </c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 t="s">
        <v>43</v>
      </c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69">
        <f>SUM(CF29)</f>
        <v>5479717.26</v>
      </c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38">
        <f>SUM(BK29-EE29)</f>
        <v>2772582.74</v>
      </c>
      <c r="EU29" s="38"/>
      <c r="EV29" s="38"/>
      <c r="EW29" s="38"/>
      <c r="EX29" s="38"/>
      <c r="EY29" s="38"/>
      <c r="EZ29" s="38"/>
      <c r="FA29" s="38"/>
      <c r="FB29" s="38"/>
      <c r="FC29" s="38"/>
      <c r="FD29" s="38"/>
      <c r="FE29" s="38"/>
      <c r="FF29" s="38"/>
      <c r="FG29" s="38"/>
      <c r="FH29" s="38"/>
      <c r="FI29" s="38"/>
      <c r="FJ29" s="39"/>
    </row>
    <row r="30" spans="1:166" ht="103.5" customHeight="1" thickBot="1">
      <c r="A30" s="40" t="s">
        <v>169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2"/>
      <c r="AN30" s="43" t="s">
        <v>22</v>
      </c>
      <c r="AO30" s="44"/>
      <c r="AP30" s="44"/>
      <c r="AQ30" s="44"/>
      <c r="AR30" s="44"/>
      <c r="AS30" s="45"/>
      <c r="AT30" s="46" t="s">
        <v>168</v>
      </c>
      <c r="AU30" s="47"/>
      <c r="AV30" s="47"/>
      <c r="AW30" s="47"/>
      <c r="AX30" s="47"/>
      <c r="AY30" s="47"/>
      <c r="AZ30" s="47"/>
      <c r="BA30" s="47"/>
      <c r="BB30" s="48"/>
      <c r="BC30" s="18"/>
      <c r="BD30" s="18"/>
      <c r="BE30" s="18"/>
      <c r="BF30" s="18"/>
      <c r="BG30" s="18"/>
      <c r="BH30" s="18"/>
      <c r="BI30" s="18"/>
      <c r="BJ30" s="20" t="s">
        <v>43</v>
      </c>
      <c r="BK30" s="49">
        <v>19777800</v>
      </c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1"/>
      <c r="CF30" s="53">
        <v>13560478.73</v>
      </c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 t="s">
        <v>43</v>
      </c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 t="s">
        <v>43</v>
      </c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69">
        <f t="shared" si="0"/>
        <v>13560478.73</v>
      </c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38">
        <f>SUM(BK30-EE30)</f>
        <v>6217321.27</v>
      </c>
      <c r="EU30" s="38"/>
      <c r="EV30" s="38"/>
      <c r="EW30" s="38"/>
      <c r="EX30" s="38"/>
      <c r="EY30" s="38"/>
      <c r="EZ30" s="38"/>
      <c r="FA30" s="38"/>
      <c r="FB30" s="38"/>
      <c r="FC30" s="38"/>
      <c r="FD30" s="38"/>
      <c r="FE30" s="38"/>
      <c r="FF30" s="38"/>
      <c r="FG30" s="38"/>
      <c r="FH30" s="38"/>
      <c r="FI30" s="38"/>
      <c r="FJ30" s="39"/>
    </row>
    <row r="31" spans="1:166" ht="72.75" customHeight="1" thickBot="1">
      <c r="A31" s="40" t="s">
        <v>209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2"/>
      <c r="AN31" s="43" t="s">
        <v>22</v>
      </c>
      <c r="AO31" s="44"/>
      <c r="AP31" s="44"/>
      <c r="AQ31" s="44"/>
      <c r="AR31" s="44"/>
      <c r="AS31" s="45"/>
      <c r="AT31" s="46" t="s">
        <v>208</v>
      </c>
      <c r="AU31" s="47"/>
      <c r="AV31" s="47"/>
      <c r="AW31" s="47"/>
      <c r="AX31" s="47"/>
      <c r="AY31" s="47"/>
      <c r="AZ31" s="47"/>
      <c r="BA31" s="47"/>
      <c r="BB31" s="48"/>
      <c r="BC31" s="18"/>
      <c r="BD31" s="18"/>
      <c r="BE31" s="18"/>
      <c r="BF31" s="18"/>
      <c r="BG31" s="18"/>
      <c r="BH31" s="18"/>
      <c r="BI31" s="18"/>
      <c r="BJ31" s="20" t="s">
        <v>43</v>
      </c>
      <c r="BK31" s="49">
        <v>865000</v>
      </c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1"/>
      <c r="CF31" s="53">
        <v>616075.58</v>
      </c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 t="s">
        <v>43</v>
      </c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 t="s">
        <v>43</v>
      </c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69">
        <f>SUM(CF31)</f>
        <v>616075.58</v>
      </c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38">
        <f>SUM(BK31-EE31)</f>
        <v>248924.42000000004</v>
      </c>
      <c r="EU31" s="38"/>
      <c r="EV31" s="38"/>
      <c r="EW31" s="38"/>
      <c r="EX31" s="38"/>
      <c r="EY31" s="38"/>
      <c r="EZ31" s="38"/>
      <c r="FA31" s="38"/>
      <c r="FB31" s="38"/>
      <c r="FC31" s="38"/>
      <c r="FD31" s="38"/>
      <c r="FE31" s="38"/>
      <c r="FF31" s="38"/>
      <c r="FG31" s="38"/>
      <c r="FH31" s="38"/>
      <c r="FI31" s="38"/>
      <c r="FJ31" s="39"/>
    </row>
    <row r="32" spans="1:166" ht="51.75" customHeight="1">
      <c r="A32" s="40" t="s">
        <v>111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2"/>
      <c r="AN32" s="43" t="s">
        <v>22</v>
      </c>
      <c r="AO32" s="44"/>
      <c r="AP32" s="44"/>
      <c r="AQ32" s="44"/>
      <c r="AR32" s="44"/>
      <c r="AS32" s="45"/>
      <c r="AT32" s="46" t="s">
        <v>110</v>
      </c>
      <c r="AU32" s="47"/>
      <c r="AV32" s="47"/>
      <c r="AW32" s="47"/>
      <c r="AX32" s="47"/>
      <c r="AY32" s="47"/>
      <c r="AZ32" s="47"/>
      <c r="BA32" s="47"/>
      <c r="BB32" s="48"/>
      <c r="BC32" s="18"/>
      <c r="BD32" s="18"/>
      <c r="BE32" s="18"/>
      <c r="BF32" s="18"/>
      <c r="BG32" s="18"/>
      <c r="BH32" s="18"/>
      <c r="BI32" s="18"/>
      <c r="BJ32" s="20" t="s">
        <v>43</v>
      </c>
      <c r="BK32" s="49">
        <v>-8789.7</v>
      </c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1"/>
      <c r="CF32" s="53">
        <v>-8789.7</v>
      </c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 t="s">
        <v>43</v>
      </c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 t="s">
        <v>43</v>
      </c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>
        <f>SUM(CF32)</f>
        <v>-8789.7</v>
      </c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38">
        <f t="shared" si="1"/>
        <v>0</v>
      </c>
      <c r="EU32" s="38"/>
      <c r="EV32" s="38"/>
      <c r="EW32" s="38"/>
      <c r="EX32" s="38"/>
      <c r="EY32" s="38"/>
      <c r="EZ32" s="38"/>
      <c r="FA32" s="38"/>
      <c r="FB32" s="38"/>
      <c r="FC32" s="38"/>
      <c r="FD32" s="38"/>
      <c r="FE32" s="38"/>
      <c r="FF32" s="38"/>
      <c r="FG32" s="38"/>
      <c r="FH32" s="38"/>
      <c r="FI32" s="38"/>
      <c r="FJ32" s="39"/>
    </row>
    <row r="33" spans="1:166" ht="15" customHeight="1">
      <c r="A33" s="133" t="s">
        <v>43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3"/>
      <c r="AM33" s="134"/>
      <c r="AN33" s="136" t="s">
        <v>43</v>
      </c>
      <c r="AO33" s="137"/>
      <c r="AP33" s="137"/>
      <c r="AQ33" s="137"/>
      <c r="AR33" s="137"/>
      <c r="AS33" s="137"/>
      <c r="AT33" s="46" t="s">
        <v>43</v>
      </c>
      <c r="AU33" s="47"/>
      <c r="AV33" s="47"/>
      <c r="AW33" s="47"/>
      <c r="AX33" s="47"/>
      <c r="AY33" s="47"/>
      <c r="AZ33" s="47"/>
      <c r="BA33" s="47"/>
      <c r="BB33" s="48"/>
      <c r="BC33" s="18"/>
      <c r="BD33" s="18"/>
      <c r="BE33" s="18"/>
      <c r="BF33" s="18"/>
      <c r="BG33" s="18"/>
      <c r="BH33" s="18"/>
      <c r="BI33" s="18"/>
      <c r="BJ33" s="20" t="s">
        <v>43</v>
      </c>
      <c r="BK33" s="130" t="s">
        <v>43</v>
      </c>
      <c r="BL33" s="131"/>
      <c r="BM33" s="131"/>
      <c r="BN33" s="131"/>
      <c r="BO33" s="131"/>
      <c r="BP33" s="131"/>
      <c r="BQ33" s="131"/>
      <c r="BR33" s="131"/>
      <c r="BS33" s="131"/>
      <c r="BT33" s="131"/>
      <c r="BU33" s="131"/>
      <c r="BV33" s="131"/>
      <c r="BW33" s="131"/>
      <c r="BX33" s="131"/>
      <c r="BY33" s="131"/>
      <c r="BZ33" s="131"/>
      <c r="CA33" s="131"/>
      <c r="CB33" s="131"/>
      <c r="CC33" s="131"/>
      <c r="CD33" s="131"/>
      <c r="CE33" s="132"/>
      <c r="CF33" s="129" t="s">
        <v>43</v>
      </c>
      <c r="CG33" s="129"/>
      <c r="CH33" s="129"/>
      <c r="CI33" s="129"/>
      <c r="CJ33" s="129"/>
      <c r="CK33" s="129"/>
      <c r="CL33" s="129"/>
      <c r="CM33" s="129"/>
      <c r="CN33" s="129"/>
      <c r="CO33" s="129"/>
      <c r="CP33" s="129"/>
      <c r="CQ33" s="129"/>
      <c r="CR33" s="129"/>
      <c r="CS33" s="129"/>
      <c r="CT33" s="129"/>
      <c r="CU33" s="129"/>
      <c r="CV33" s="129"/>
      <c r="CW33" s="129" t="s">
        <v>43</v>
      </c>
      <c r="CX33" s="129"/>
      <c r="CY33" s="129"/>
      <c r="CZ33" s="129"/>
      <c r="DA33" s="129"/>
      <c r="DB33" s="129"/>
      <c r="DC33" s="129"/>
      <c r="DD33" s="129"/>
      <c r="DE33" s="129"/>
      <c r="DF33" s="129"/>
      <c r="DG33" s="129"/>
      <c r="DH33" s="129"/>
      <c r="DI33" s="129"/>
      <c r="DJ33" s="129"/>
      <c r="DK33" s="129"/>
      <c r="DL33" s="129"/>
      <c r="DM33" s="129"/>
      <c r="DN33" s="129" t="s">
        <v>43</v>
      </c>
      <c r="DO33" s="129"/>
      <c r="DP33" s="129"/>
      <c r="DQ33" s="129"/>
      <c r="DR33" s="129"/>
      <c r="DS33" s="129"/>
      <c r="DT33" s="129"/>
      <c r="DU33" s="129"/>
      <c r="DV33" s="129"/>
      <c r="DW33" s="129"/>
      <c r="DX33" s="129"/>
      <c r="DY33" s="129"/>
      <c r="DZ33" s="129"/>
      <c r="EA33" s="129"/>
      <c r="EB33" s="129"/>
      <c r="EC33" s="129"/>
      <c r="ED33" s="129"/>
      <c r="EE33" s="129" t="s">
        <v>43</v>
      </c>
      <c r="EF33" s="129"/>
      <c r="EG33" s="129"/>
      <c r="EH33" s="129"/>
      <c r="EI33" s="129"/>
      <c r="EJ33" s="129"/>
      <c r="EK33" s="129"/>
      <c r="EL33" s="129"/>
      <c r="EM33" s="129"/>
      <c r="EN33" s="129"/>
      <c r="EO33" s="129"/>
      <c r="EP33" s="129"/>
      <c r="EQ33" s="129"/>
      <c r="ER33" s="129"/>
      <c r="ES33" s="129"/>
      <c r="ET33" s="129" t="s">
        <v>43</v>
      </c>
      <c r="EU33" s="129"/>
      <c r="EV33" s="129"/>
      <c r="EW33" s="129"/>
      <c r="EX33" s="129"/>
      <c r="EY33" s="129"/>
      <c r="EZ33" s="129"/>
      <c r="FA33" s="129"/>
      <c r="FB33" s="129"/>
      <c r="FC33" s="129"/>
      <c r="FD33" s="129"/>
      <c r="FE33" s="129"/>
      <c r="FF33" s="129"/>
      <c r="FG33" s="129"/>
      <c r="FH33" s="129"/>
      <c r="FI33" s="129"/>
      <c r="FJ33" s="193"/>
    </row>
    <row r="34" spans="1:166" ht="15" customHeight="1">
      <c r="A34" s="133" t="s">
        <v>43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4"/>
      <c r="AN34" s="136" t="s">
        <v>43</v>
      </c>
      <c r="AO34" s="137"/>
      <c r="AP34" s="137"/>
      <c r="AQ34" s="137"/>
      <c r="AR34" s="137"/>
      <c r="AS34" s="137"/>
      <c r="AT34" s="46" t="s">
        <v>43</v>
      </c>
      <c r="AU34" s="47"/>
      <c r="AV34" s="47"/>
      <c r="AW34" s="47"/>
      <c r="AX34" s="47"/>
      <c r="AY34" s="47"/>
      <c r="AZ34" s="47"/>
      <c r="BA34" s="47"/>
      <c r="BB34" s="48"/>
      <c r="BC34" s="18"/>
      <c r="BD34" s="18"/>
      <c r="BE34" s="18"/>
      <c r="BF34" s="18"/>
      <c r="BG34" s="18"/>
      <c r="BH34" s="18"/>
      <c r="BI34" s="18"/>
      <c r="BJ34" s="20" t="s">
        <v>43</v>
      </c>
      <c r="BK34" s="130" t="s">
        <v>43</v>
      </c>
      <c r="BL34" s="131"/>
      <c r="BM34" s="131"/>
      <c r="BN34" s="131"/>
      <c r="BO34" s="131"/>
      <c r="BP34" s="131"/>
      <c r="BQ34" s="131"/>
      <c r="BR34" s="131"/>
      <c r="BS34" s="131"/>
      <c r="BT34" s="131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2"/>
      <c r="CF34" s="129" t="s">
        <v>43</v>
      </c>
      <c r="CG34" s="129"/>
      <c r="CH34" s="129"/>
      <c r="CI34" s="129"/>
      <c r="CJ34" s="129"/>
      <c r="CK34" s="129"/>
      <c r="CL34" s="129"/>
      <c r="CM34" s="129"/>
      <c r="CN34" s="129"/>
      <c r="CO34" s="129"/>
      <c r="CP34" s="129"/>
      <c r="CQ34" s="129"/>
      <c r="CR34" s="129"/>
      <c r="CS34" s="129"/>
      <c r="CT34" s="129"/>
      <c r="CU34" s="129"/>
      <c r="CV34" s="129"/>
      <c r="CW34" s="129" t="s">
        <v>43</v>
      </c>
      <c r="CX34" s="129"/>
      <c r="CY34" s="129"/>
      <c r="CZ34" s="129"/>
      <c r="DA34" s="129"/>
      <c r="DB34" s="129"/>
      <c r="DC34" s="129"/>
      <c r="DD34" s="129"/>
      <c r="DE34" s="129"/>
      <c r="DF34" s="129"/>
      <c r="DG34" s="129"/>
      <c r="DH34" s="129"/>
      <c r="DI34" s="129"/>
      <c r="DJ34" s="129"/>
      <c r="DK34" s="129"/>
      <c r="DL34" s="129"/>
      <c r="DM34" s="129"/>
      <c r="DN34" s="129" t="s">
        <v>43</v>
      </c>
      <c r="DO34" s="129"/>
      <c r="DP34" s="129"/>
      <c r="DQ34" s="129"/>
      <c r="DR34" s="129"/>
      <c r="DS34" s="129"/>
      <c r="DT34" s="129"/>
      <c r="DU34" s="129"/>
      <c r="DV34" s="129"/>
      <c r="DW34" s="129"/>
      <c r="DX34" s="129"/>
      <c r="DY34" s="129"/>
      <c r="DZ34" s="129"/>
      <c r="EA34" s="129"/>
      <c r="EB34" s="129"/>
      <c r="EC34" s="129"/>
      <c r="ED34" s="129"/>
      <c r="EE34" s="129" t="s">
        <v>43</v>
      </c>
      <c r="EF34" s="129"/>
      <c r="EG34" s="129"/>
      <c r="EH34" s="129"/>
      <c r="EI34" s="129"/>
      <c r="EJ34" s="129"/>
      <c r="EK34" s="129"/>
      <c r="EL34" s="129"/>
      <c r="EM34" s="129"/>
      <c r="EN34" s="129"/>
      <c r="EO34" s="129"/>
      <c r="EP34" s="129"/>
      <c r="EQ34" s="129"/>
      <c r="ER34" s="129"/>
      <c r="ES34" s="129"/>
      <c r="ET34" s="129" t="s">
        <v>43</v>
      </c>
      <c r="EU34" s="129"/>
      <c r="EV34" s="129"/>
      <c r="EW34" s="129"/>
      <c r="EX34" s="129"/>
      <c r="EY34" s="129"/>
      <c r="EZ34" s="129"/>
      <c r="FA34" s="129"/>
      <c r="FB34" s="129"/>
      <c r="FC34" s="129"/>
      <c r="FD34" s="129"/>
      <c r="FE34" s="129"/>
      <c r="FF34" s="129"/>
      <c r="FG34" s="129"/>
      <c r="FH34" s="129"/>
      <c r="FI34" s="129"/>
      <c r="FJ34" s="193"/>
    </row>
    <row r="35" spans="1:166" ht="15" customHeight="1">
      <c r="A35" s="133" t="s">
        <v>43</v>
      </c>
      <c r="B35" s="133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4"/>
      <c r="AN35" s="136" t="s">
        <v>43</v>
      </c>
      <c r="AO35" s="137"/>
      <c r="AP35" s="137"/>
      <c r="AQ35" s="137"/>
      <c r="AR35" s="137"/>
      <c r="AS35" s="137"/>
      <c r="AT35" s="46" t="s">
        <v>43</v>
      </c>
      <c r="AU35" s="47"/>
      <c r="AV35" s="47"/>
      <c r="AW35" s="47"/>
      <c r="AX35" s="47"/>
      <c r="AY35" s="47"/>
      <c r="AZ35" s="47"/>
      <c r="BA35" s="47"/>
      <c r="BB35" s="48"/>
      <c r="BC35" s="18"/>
      <c r="BD35" s="18"/>
      <c r="BE35" s="18"/>
      <c r="BF35" s="18"/>
      <c r="BG35" s="18"/>
      <c r="BH35" s="18"/>
      <c r="BI35" s="18"/>
      <c r="BJ35" s="20" t="s">
        <v>43</v>
      </c>
      <c r="BK35" s="130" t="s">
        <v>43</v>
      </c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2"/>
      <c r="CF35" s="129" t="s">
        <v>43</v>
      </c>
      <c r="CG35" s="129"/>
      <c r="CH35" s="129"/>
      <c r="CI35" s="129"/>
      <c r="CJ35" s="129"/>
      <c r="CK35" s="129"/>
      <c r="CL35" s="129"/>
      <c r="CM35" s="129"/>
      <c r="CN35" s="129"/>
      <c r="CO35" s="129"/>
      <c r="CP35" s="129"/>
      <c r="CQ35" s="129"/>
      <c r="CR35" s="129"/>
      <c r="CS35" s="129"/>
      <c r="CT35" s="129"/>
      <c r="CU35" s="129"/>
      <c r="CV35" s="129"/>
      <c r="CW35" s="129" t="s">
        <v>43</v>
      </c>
      <c r="CX35" s="129"/>
      <c r="CY35" s="129"/>
      <c r="CZ35" s="129"/>
      <c r="DA35" s="129"/>
      <c r="DB35" s="129"/>
      <c r="DC35" s="129"/>
      <c r="DD35" s="129"/>
      <c r="DE35" s="129"/>
      <c r="DF35" s="129"/>
      <c r="DG35" s="129"/>
      <c r="DH35" s="129"/>
      <c r="DI35" s="129"/>
      <c r="DJ35" s="129"/>
      <c r="DK35" s="129"/>
      <c r="DL35" s="129"/>
      <c r="DM35" s="129"/>
      <c r="DN35" s="129" t="s">
        <v>43</v>
      </c>
      <c r="DO35" s="129"/>
      <c r="DP35" s="129"/>
      <c r="DQ35" s="129"/>
      <c r="DR35" s="129"/>
      <c r="DS35" s="129"/>
      <c r="DT35" s="129"/>
      <c r="DU35" s="129"/>
      <c r="DV35" s="129"/>
      <c r="DW35" s="129"/>
      <c r="DX35" s="129"/>
      <c r="DY35" s="129"/>
      <c r="DZ35" s="129"/>
      <c r="EA35" s="129"/>
      <c r="EB35" s="129"/>
      <c r="EC35" s="129"/>
      <c r="ED35" s="129"/>
      <c r="EE35" s="129" t="s">
        <v>43</v>
      </c>
      <c r="EF35" s="129"/>
      <c r="EG35" s="129"/>
      <c r="EH35" s="129"/>
      <c r="EI35" s="129"/>
      <c r="EJ35" s="129"/>
      <c r="EK35" s="129"/>
      <c r="EL35" s="129"/>
      <c r="EM35" s="129"/>
      <c r="EN35" s="129"/>
      <c r="EO35" s="129"/>
      <c r="EP35" s="129"/>
      <c r="EQ35" s="129"/>
      <c r="ER35" s="129"/>
      <c r="ES35" s="129"/>
      <c r="ET35" s="129" t="s">
        <v>43</v>
      </c>
      <c r="EU35" s="129"/>
      <c r="EV35" s="129"/>
      <c r="EW35" s="129"/>
      <c r="EX35" s="129"/>
      <c r="EY35" s="129"/>
      <c r="EZ35" s="129"/>
      <c r="FA35" s="129"/>
      <c r="FB35" s="129"/>
      <c r="FC35" s="129"/>
      <c r="FD35" s="129"/>
      <c r="FE35" s="129"/>
      <c r="FF35" s="129"/>
      <c r="FG35" s="129"/>
      <c r="FH35" s="129"/>
      <c r="FI35" s="129"/>
      <c r="FJ35" s="193"/>
    </row>
    <row r="36" spans="1:166" ht="1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14"/>
      <c r="BC36" s="7"/>
      <c r="BD36" s="7"/>
      <c r="BE36" s="7"/>
      <c r="BF36" s="7"/>
      <c r="BG36" s="7"/>
      <c r="BH36" s="7"/>
      <c r="BI36" s="7"/>
      <c r="BJ36" s="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</row>
    <row r="37" spans="1:166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</row>
    <row r="38" spans="1:166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</row>
    <row r="39" spans="1:166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</row>
    <row r="40" spans="1:166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</row>
    <row r="41" spans="1:166" ht="1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</row>
    <row r="42" spans="1:166" ht="1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</row>
    <row r="43" spans="1:166" ht="1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</row>
    <row r="44" spans="1:166" ht="1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</row>
    <row r="45" spans="1:166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</row>
    <row r="46" spans="2:166" ht="15" customHeight="1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15"/>
      <c r="DT46" s="15"/>
      <c r="DU46" s="15"/>
      <c r="DV46" s="15"/>
      <c r="DW46" s="15"/>
      <c r="DX46" s="15"/>
      <c r="DY46" s="15"/>
      <c r="DZ46" s="15"/>
      <c r="EA46" s="15"/>
      <c r="EB46" s="15"/>
      <c r="EC46" s="15"/>
      <c r="ED46" s="15"/>
      <c r="EE46" s="15"/>
      <c r="EF46" s="15"/>
      <c r="EG46" s="15"/>
      <c r="EH46" s="15"/>
      <c r="EI46" s="15"/>
      <c r="EJ46" s="15"/>
      <c r="EK46" s="15"/>
      <c r="EL46" s="15"/>
      <c r="EM46" s="15"/>
      <c r="EN46" s="15"/>
      <c r="EO46" s="15"/>
      <c r="EP46" s="15"/>
      <c r="EQ46" s="15"/>
      <c r="ER46" s="15"/>
      <c r="ES46" s="15"/>
      <c r="ET46" s="15"/>
      <c r="EU46" s="15"/>
      <c r="EV46" s="15"/>
      <c r="EW46" s="15"/>
      <c r="EX46" s="15"/>
      <c r="EY46" s="15"/>
      <c r="EZ46" s="15"/>
      <c r="FA46" s="15"/>
      <c r="FB46" s="15"/>
      <c r="FC46" s="15"/>
      <c r="FD46" s="15"/>
      <c r="FE46" s="15"/>
      <c r="FF46" s="15"/>
      <c r="FG46" s="15"/>
      <c r="FH46" s="15"/>
      <c r="FJ46" s="2" t="s">
        <v>69</v>
      </c>
    </row>
    <row r="47" spans="1:166" ht="15" customHeight="1">
      <c r="A47" s="191" t="s">
        <v>70</v>
      </c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  <c r="AS47" s="191"/>
      <c r="AT47" s="191"/>
      <c r="AU47" s="191"/>
      <c r="AV47" s="191"/>
      <c r="AW47" s="191"/>
      <c r="AX47" s="191"/>
      <c r="AY47" s="191"/>
      <c r="AZ47" s="191"/>
      <c r="BA47" s="191"/>
      <c r="BB47" s="191"/>
      <c r="BC47" s="191"/>
      <c r="BD47" s="191"/>
      <c r="BE47" s="191"/>
      <c r="BF47" s="191"/>
      <c r="BG47" s="191"/>
      <c r="BH47" s="191"/>
      <c r="BI47" s="191"/>
      <c r="BJ47" s="191"/>
      <c r="BK47" s="191"/>
      <c r="BL47" s="191"/>
      <c r="BM47" s="191"/>
      <c r="BN47" s="191"/>
      <c r="BO47" s="191"/>
      <c r="BP47" s="191"/>
      <c r="BQ47" s="191"/>
      <c r="BR47" s="191"/>
      <c r="BS47" s="191"/>
      <c r="BT47" s="191"/>
      <c r="BU47" s="191"/>
      <c r="BV47" s="191"/>
      <c r="BW47" s="191"/>
      <c r="BX47" s="191"/>
      <c r="BY47" s="191"/>
      <c r="BZ47" s="191"/>
      <c r="CA47" s="191"/>
      <c r="CB47" s="191"/>
      <c r="CC47" s="191"/>
      <c r="CD47" s="191"/>
      <c r="CE47" s="191"/>
      <c r="CF47" s="191"/>
      <c r="CG47" s="191"/>
      <c r="CH47" s="191"/>
      <c r="CI47" s="191"/>
      <c r="CJ47" s="191"/>
      <c r="CK47" s="191"/>
      <c r="CL47" s="191"/>
      <c r="CM47" s="191"/>
      <c r="CN47" s="191"/>
      <c r="CO47" s="191"/>
      <c r="CP47" s="191"/>
      <c r="CQ47" s="191"/>
      <c r="CR47" s="191"/>
      <c r="CS47" s="191"/>
      <c r="CT47" s="191"/>
      <c r="CU47" s="191"/>
      <c r="CV47" s="191"/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91"/>
      <c r="DN47" s="191"/>
      <c r="DO47" s="191"/>
      <c r="DP47" s="191"/>
      <c r="DQ47" s="191"/>
      <c r="DR47" s="191"/>
      <c r="DS47" s="191"/>
      <c r="DT47" s="191"/>
      <c r="DU47" s="191"/>
      <c r="DV47" s="191"/>
      <c r="DW47" s="191"/>
      <c r="DX47" s="191"/>
      <c r="DY47" s="191"/>
      <c r="DZ47" s="191"/>
      <c r="EA47" s="191"/>
      <c r="EB47" s="191"/>
      <c r="EC47" s="191"/>
      <c r="ED47" s="191"/>
      <c r="EE47" s="191"/>
      <c r="EF47" s="191"/>
      <c r="EG47" s="191"/>
      <c r="EH47" s="191"/>
      <c r="EI47" s="191"/>
      <c r="EJ47" s="191"/>
      <c r="EK47" s="191"/>
      <c r="EL47" s="191"/>
      <c r="EM47" s="191"/>
      <c r="EN47" s="191"/>
      <c r="EO47" s="191"/>
      <c r="EP47" s="191"/>
      <c r="EQ47" s="191"/>
      <c r="ER47" s="191"/>
      <c r="ES47" s="191"/>
      <c r="ET47" s="191"/>
      <c r="EU47" s="191"/>
      <c r="EV47" s="191"/>
      <c r="EW47" s="191"/>
      <c r="EX47" s="191"/>
      <c r="EY47" s="191"/>
      <c r="EZ47" s="191"/>
      <c r="FA47" s="191"/>
      <c r="FB47" s="191"/>
      <c r="FC47" s="191"/>
      <c r="FD47" s="191"/>
      <c r="FE47" s="191"/>
      <c r="FF47" s="191"/>
      <c r="FG47" s="191"/>
      <c r="FH47" s="191"/>
      <c r="FI47" s="191"/>
      <c r="FJ47" s="191"/>
    </row>
    <row r="48" spans="1:166" ht="15" customHeight="1">
      <c r="A48" s="114" t="s">
        <v>7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5"/>
      <c r="AK48" s="113" t="s">
        <v>15</v>
      </c>
      <c r="AL48" s="114"/>
      <c r="AM48" s="114"/>
      <c r="AN48" s="114"/>
      <c r="AO48" s="114"/>
      <c r="AP48" s="115"/>
      <c r="AQ48" s="119" t="s">
        <v>71</v>
      </c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1"/>
      <c r="BC48" s="113" t="s">
        <v>72</v>
      </c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5"/>
      <c r="BU48" s="113" t="s">
        <v>73</v>
      </c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5"/>
      <c r="CH48" s="109" t="s">
        <v>16</v>
      </c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1"/>
      <c r="EK48" s="109" t="s">
        <v>74</v>
      </c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10"/>
      <c r="FC48" s="110"/>
      <c r="FD48" s="110"/>
      <c r="FE48" s="110"/>
      <c r="FF48" s="110"/>
      <c r="FG48" s="110"/>
      <c r="FH48" s="110"/>
      <c r="FI48" s="110"/>
      <c r="FJ48" s="110"/>
    </row>
    <row r="49" spans="1:166" ht="69.75" customHeight="1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8"/>
      <c r="AK49" s="116"/>
      <c r="AL49" s="117"/>
      <c r="AM49" s="117"/>
      <c r="AN49" s="117"/>
      <c r="AO49" s="117"/>
      <c r="AP49" s="118"/>
      <c r="AQ49" s="122"/>
      <c r="AR49" s="123"/>
      <c r="AS49" s="123"/>
      <c r="AT49" s="123"/>
      <c r="AU49" s="123"/>
      <c r="AV49" s="123"/>
      <c r="AW49" s="123"/>
      <c r="AX49" s="123"/>
      <c r="AY49" s="123"/>
      <c r="AZ49" s="123"/>
      <c r="BA49" s="123"/>
      <c r="BB49" s="124"/>
      <c r="BC49" s="116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17"/>
      <c r="BO49" s="117"/>
      <c r="BP49" s="117"/>
      <c r="BQ49" s="117"/>
      <c r="BR49" s="117"/>
      <c r="BS49" s="117"/>
      <c r="BT49" s="118"/>
      <c r="BU49" s="116"/>
      <c r="BV49" s="117"/>
      <c r="BW49" s="117"/>
      <c r="BX49" s="117"/>
      <c r="BY49" s="117"/>
      <c r="BZ49" s="117"/>
      <c r="CA49" s="117"/>
      <c r="CB49" s="117"/>
      <c r="CC49" s="117"/>
      <c r="CD49" s="117"/>
      <c r="CE49" s="117"/>
      <c r="CF49" s="117"/>
      <c r="CG49" s="118"/>
      <c r="CH49" s="127" t="s">
        <v>75</v>
      </c>
      <c r="CI49" s="127"/>
      <c r="CJ49" s="127"/>
      <c r="CK49" s="127"/>
      <c r="CL49" s="127"/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8"/>
      <c r="CX49" s="109" t="s">
        <v>17</v>
      </c>
      <c r="CY49" s="110"/>
      <c r="CZ49" s="110"/>
      <c r="DA49" s="110"/>
      <c r="DB49" s="110"/>
      <c r="DC49" s="110"/>
      <c r="DD49" s="110"/>
      <c r="DE49" s="110"/>
      <c r="DF49" s="110"/>
      <c r="DG49" s="110"/>
      <c r="DH49" s="110"/>
      <c r="DI49" s="110"/>
      <c r="DJ49" s="111"/>
      <c r="DK49" s="109" t="s">
        <v>18</v>
      </c>
      <c r="DL49" s="110"/>
      <c r="DM49" s="110"/>
      <c r="DN49" s="110"/>
      <c r="DO49" s="110"/>
      <c r="DP49" s="110"/>
      <c r="DQ49" s="110"/>
      <c r="DR49" s="110"/>
      <c r="DS49" s="110"/>
      <c r="DT49" s="110"/>
      <c r="DU49" s="110"/>
      <c r="DV49" s="110"/>
      <c r="DW49" s="111"/>
      <c r="DX49" s="109" t="s">
        <v>19</v>
      </c>
      <c r="DY49" s="110"/>
      <c r="DZ49" s="110"/>
      <c r="EA49" s="110"/>
      <c r="EB49" s="110"/>
      <c r="EC49" s="110"/>
      <c r="ED49" s="110"/>
      <c r="EE49" s="110"/>
      <c r="EF49" s="110"/>
      <c r="EG49" s="110"/>
      <c r="EH49" s="110"/>
      <c r="EI49" s="110"/>
      <c r="EJ49" s="111"/>
      <c r="EK49" s="116" t="s">
        <v>76</v>
      </c>
      <c r="EL49" s="117"/>
      <c r="EM49" s="117"/>
      <c r="EN49" s="117"/>
      <c r="EO49" s="117"/>
      <c r="EP49" s="117"/>
      <c r="EQ49" s="117"/>
      <c r="ER49" s="117"/>
      <c r="ES49" s="117"/>
      <c r="ET49" s="117"/>
      <c r="EU49" s="117"/>
      <c r="EV49" s="117"/>
      <c r="EW49" s="118"/>
      <c r="EX49" s="116" t="s">
        <v>77</v>
      </c>
      <c r="EY49" s="117"/>
      <c r="EZ49" s="117"/>
      <c r="FA49" s="117"/>
      <c r="FB49" s="117"/>
      <c r="FC49" s="117"/>
      <c r="FD49" s="117"/>
      <c r="FE49" s="117"/>
      <c r="FF49" s="117"/>
      <c r="FG49" s="117"/>
      <c r="FH49" s="117"/>
      <c r="FI49" s="117"/>
      <c r="FJ49" s="117"/>
    </row>
    <row r="50" spans="1:166" ht="15" customHeight="1" thickBot="1">
      <c r="A50" s="107">
        <v>1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8"/>
      <c r="AK50" s="103">
        <v>2</v>
      </c>
      <c r="AL50" s="104"/>
      <c r="AM50" s="104"/>
      <c r="AN50" s="104"/>
      <c r="AO50" s="104"/>
      <c r="AP50" s="105"/>
      <c r="AQ50" s="103">
        <v>3</v>
      </c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5"/>
      <c r="BC50" s="103">
        <v>4</v>
      </c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5"/>
      <c r="BU50" s="103">
        <v>5</v>
      </c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5"/>
      <c r="CH50" s="103">
        <v>6</v>
      </c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  <c r="CV50" s="104"/>
      <c r="CW50" s="105"/>
      <c r="CX50" s="103">
        <v>7</v>
      </c>
      <c r="CY50" s="104"/>
      <c r="CZ50" s="104"/>
      <c r="DA50" s="104"/>
      <c r="DB50" s="104"/>
      <c r="DC50" s="104"/>
      <c r="DD50" s="104"/>
      <c r="DE50" s="104"/>
      <c r="DF50" s="104"/>
      <c r="DG50" s="104"/>
      <c r="DH50" s="104"/>
      <c r="DI50" s="104"/>
      <c r="DJ50" s="105"/>
      <c r="DK50" s="103">
        <v>8</v>
      </c>
      <c r="DL50" s="104"/>
      <c r="DM50" s="104"/>
      <c r="DN50" s="104"/>
      <c r="DO50" s="104"/>
      <c r="DP50" s="104"/>
      <c r="DQ50" s="104"/>
      <c r="DR50" s="104"/>
      <c r="DS50" s="104"/>
      <c r="DT50" s="104"/>
      <c r="DU50" s="104"/>
      <c r="DV50" s="104"/>
      <c r="DW50" s="105"/>
      <c r="DX50" s="103">
        <v>9</v>
      </c>
      <c r="DY50" s="104"/>
      <c r="DZ50" s="104"/>
      <c r="EA50" s="104"/>
      <c r="EB50" s="104"/>
      <c r="EC50" s="104"/>
      <c r="ED50" s="104"/>
      <c r="EE50" s="104"/>
      <c r="EF50" s="104"/>
      <c r="EG50" s="104"/>
      <c r="EH50" s="104"/>
      <c r="EI50" s="104"/>
      <c r="EJ50" s="105"/>
      <c r="EK50" s="103">
        <v>10</v>
      </c>
      <c r="EL50" s="104"/>
      <c r="EM50" s="104"/>
      <c r="EN50" s="104"/>
      <c r="EO50" s="104"/>
      <c r="EP50" s="104"/>
      <c r="EQ50" s="104"/>
      <c r="ER50" s="104"/>
      <c r="ES50" s="104"/>
      <c r="ET50" s="104"/>
      <c r="EU50" s="104"/>
      <c r="EV50" s="104"/>
      <c r="EW50" s="104"/>
      <c r="EX50" s="103">
        <v>11</v>
      </c>
      <c r="EY50" s="104"/>
      <c r="EZ50" s="104"/>
      <c r="FA50" s="104"/>
      <c r="FB50" s="104"/>
      <c r="FC50" s="104"/>
      <c r="FD50" s="104"/>
      <c r="FE50" s="104"/>
      <c r="FF50" s="104"/>
      <c r="FG50" s="104"/>
      <c r="FH50" s="104"/>
      <c r="FI50" s="104"/>
      <c r="FJ50" s="104"/>
    </row>
    <row r="51" spans="1:166" ht="15" customHeight="1" thickBot="1">
      <c r="A51" s="106" t="s">
        <v>78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6"/>
      <c r="AH51" s="106"/>
      <c r="AI51" s="106"/>
      <c r="AJ51" s="106"/>
      <c r="AK51" s="125" t="s">
        <v>79</v>
      </c>
      <c r="AL51" s="126"/>
      <c r="AM51" s="126"/>
      <c r="AN51" s="126"/>
      <c r="AO51" s="126"/>
      <c r="AP51" s="126"/>
      <c r="AQ51" s="57" t="s">
        <v>33</v>
      </c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>
        <f>SUM(BC53+BC58+BC115+BC57+BC118+BC54+BC55+BC69+BC56+BC68+BC62+BC65+BC66+BC75+BC67+BC78+BC82+BC83+BC87+BC91+BC94+BC97+BC72+BC109+BC124+BC100+BC103+BC106+BC112+BC119+BC120+BC121+BC125+BC129+BC130)</f>
        <v>229687800</v>
      </c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>
        <f>SUM(BC51)</f>
        <v>229687800</v>
      </c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>
        <f>SUM(CH53+CH58+CH57+CH62+CH65+CH66+CH75+CH78+CH54+CH69+CH55+CH56+CH109+CH82+CH68+CH67+CH118+CH72+CH124+CH83+CH115+CH87+CH91+CH94+CH97++CH100+CH103+CH106+CH112+CH119+CH120+CH121+CH125+CH129+CH130)</f>
        <v>163405248.73</v>
      </c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 t="s">
        <v>43</v>
      </c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 t="s">
        <v>43</v>
      </c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>
        <f>SUM(CH51)</f>
        <v>163405248.73</v>
      </c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>
        <f>SUM(EK53+EK58+EK62+EK65+EK66+EK75+EK78+EK82+EK69+EK83+EK87+EK91+EK94+EK97+EK72+EK100+EK103+EK106+EK112+EK119+EK120+EK121+EK125+EK109+EK129+EK130)</f>
        <v>0</v>
      </c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>
        <f>SUM(BU51-DX51)</f>
        <v>66282551.27000001</v>
      </c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8"/>
    </row>
    <row r="52" spans="1:166" ht="15" customHeight="1" thickBot="1">
      <c r="A52" s="112" t="s">
        <v>14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01"/>
      <c r="AL52" s="102"/>
      <c r="AM52" s="102"/>
      <c r="AN52" s="102"/>
      <c r="AO52" s="102"/>
      <c r="AP52" s="102"/>
      <c r="AQ52" s="59" t="s">
        <v>33</v>
      </c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 t="s">
        <v>43</v>
      </c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7" t="s">
        <v>43</v>
      </c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9" t="s">
        <v>43</v>
      </c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 t="s">
        <v>43</v>
      </c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 t="s">
        <v>43</v>
      </c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7" t="s">
        <v>43</v>
      </c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9" t="s">
        <v>43</v>
      </c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7" t="s">
        <v>43</v>
      </c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8"/>
    </row>
    <row r="53" spans="1:166" ht="25.5" customHeight="1" thickBot="1">
      <c r="A53" s="78" t="s">
        <v>295</v>
      </c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9"/>
      <c r="AK53" s="68" t="s">
        <v>106</v>
      </c>
      <c r="AL53" s="66"/>
      <c r="AM53" s="66"/>
      <c r="AN53" s="66"/>
      <c r="AO53" s="66"/>
      <c r="AP53" s="67"/>
      <c r="AQ53" s="54" t="s">
        <v>215</v>
      </c>
      <c r="AR53" s="54"/>
      <c r="AS53" s="54"/>
      <c r="AT53" s="54"/>
      <c r="AU53" s="54"/>
      <c r="AV53" s="54"/>
      <c r="AW53" s="54"/>
      <c r="AX53" s="54"/>
      <c r="AY53" s="54"/>
      <c r="AZ53" s="54"/>
      <c r="BA53" s="54"/>
      <c r="BB53" s="54"/>
      <c r="BC53" s="56">
        <v>17200</v>
      </c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4">
        <f>SUM(BC53)</f>
        <v>17200</v>
      </c>
      <c r="BV53" s="54"/>
      <c r="BW53" s="54"/>
      <c r="BX53" s="54"/>
      <c r="BY53" s="54"/>
      <c r="BZ53" s="54"/>
      <c r="CA53" s="54"/>
      <c r="CB53" s="54"/>
      <c r="CC53" s="54"/>
      <c r="CD53" s="54"/>
      <c r="CE53" s="54"/>
      <c r="CF53" s="54"/>
      <c r="CG53" s="54"/>
      <c r="CH53" s="56">
        <f>4445+4354</f>
        <v>8799</v>
      </c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 t="s">
        <v>43</v>
      </c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 t="s">
        <v>43</v>
      </c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4">
        <f>SUM(CH53)</f>
        <v>8799</v>
      </c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6">
        <v>0</v>
      </c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4">
        <f>SUM(BU53-DX53)</f>
        <v>8401</v>
      </c>
      <c r="EY53" s="54"/>
      <c r="EZ53" s="54"/>
      <c r="FA53" s="54"/>
      <c r="FB53" s="54"/>
      <c r="FC53" s="54"/>
      <c r="FD53" s="54"/>
      <c r="FE53" s="54"/>
      <c r="FF53" s="54"/>
      <c r="FG53" s="54"/>
      <c r="FH53" s="54"/>
      <c r="FI53" s="54"/>
      <c r="FJ53" s="55"/>
    </row>
    <row r="54" spans="1:166" ht="41.25" customHeight="1" thickBot="1">
      <c r="A54" s="78" t="s">
        <v>294</v>
      </c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9"/>
      <c r="AK54" s="68" t="s">
        <v>80</v>
      </c>
      <c r="AL54" s="66"/>
      <c r="AM54" s="66"/>
      <c r="AN54" s="66"/>
      <c r="AO54" s="66"/>
      <c r="AP54" s="67"/>
      <c r="AQ54" s="54" t="s">
        <v>214</v>
      </c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6">
        <v>5600</v>
      </c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4">
        <f>SUM(BC54)</f>
        <v>5600</v>
      </c>
      <c r="BV54" s="54"/>
      <c r="BW54" s="54"/>
      <c r="BX54" s="54"/>
      <c r="BY54" s="54"/>
      <c r="BZ54" s="54"/>
      <c r="CA54" s="54"/>
      <c r="CB54" s="54"/>
      <c r="CC54" s="54"/>
      <c r="CD54" s="54"/>
      <c r="CE54" s="54"/>
      <c r="CF54" s="54"/>
      <c r="CG54" s="54"/>
      <c r="CH54" s="56">
        <v>0</v>
      </c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 t="s">
        <v>43</v>
      </c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 t="s">
        <v>43</v>
      </c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4">
        <f>SUM(CH54)</f>
        <v>0</v>
      </c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6">
        <v>0</v>
      </c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4">
        <f>SUM(BU54-DX54)</f>
        <v>5600</v>
      </c>
      <c r="EY54" s="54"/>
      <c r="EZ54" s="54"/>
      <c r="FA54" s="54"/>
      <c r="FB54" s="54"/>
      <c r="FC54" s="54"/>
      <c r="FD54" s="54"/>
      <c r="FE54" s="54"/>
      <c r="FF54" s="54"/>
      <c r="FG54" s="54"/>
      <c r="FH54" s="54"/>
      <c r="FI54" s="54"/>
      <c r="FJ54" s="55"/>
    </row>
    <row r="55" spans="1:166" ht="35.25" customHeight="1" thickBot="1">
      <c r="A55" s="78" t="s">
        <v>294</v>
      </c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9"/>
      <c r="AK55" s="68" t="s">
        <v>307</v>
      </c>
      <c r="AL55" s="66"/>
      <c r="AM55" s="66"/>
      <c r="AN55" s="66"/>
      <c r="AO55" s="66"/>
      <c r="AP55" s="67"/>
      <c r="AQ55" s="54" t="s">
        <v>216</v>
      </c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6">
        <v>3800</v>
      </c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4">
        <f>SUM(BC55)</f>
        <v>3800</v>
      </c>
      <c r="BV55" s="54"/>
      <c r="BW55" s="54"/>
      <c r="BX55" s="54"/>
      <c r="BY55" s="54"/>
      <c r="BZ55" s="54"/>
      <c r="CA55" s="54"/>
      <c r="CB55" s="54"/>
      <c r="CC55" s="54"/>
      <c r="CD55" s="54"/>
      <c r="CE55" s="54"/>
      <c r="CF55" s="54"/>
      <c r="CG55" s="54"/>
      <c r="CH55" s="56">
        <v>0</v>
      </c>
      <c r="CI55" s="56"/>
      <c r="CJ55" s="56"/>
      <c r="CK55" s="56"/>
      <c r="CL55" s="56"/>
      <c r="CM55" s="56"/>
      <c r="CN55" s="56"/>
      <c r="CO55" s="56"/>
      <c r="CP55" s="56"/>
      <c r="CQ55" s="56"/>
      <c r="CR55" s="56"/>
      <c r="CS55" s="56"/>
      <c r="CT55" s="56"/>
      <c r="CU55" s="56"/>
      <c r="CV55" s="56"/>
      <c r="CW55" s="56"/>
      <c r="CX55" s="56" t="s">
        <v>43</v>
      </c>
      <c r="CY55" s="56"/>
      <c r="CZ55" s="56"/>
      <c r="DA55" s="56"/>
      <c r="DB55" s="56"/>
      <c r="DC55" s="56"/>
      <c r="DD55" s="56"/>
      <c r="DE55" s="56"/>
      <c r="DF55" s="56"/>
      <c r="DG55" s="56"/>
      <c r="DH55" s="56"/>
      <c r="DI55" s="56"/>
      <c r="DJ55" s="56"/>
      <c r="DK55" s="56" t="s">
        <v>43</v>
      </c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  <c r="DW55" s="56"/>
      <c r="DX55" s="54">
        <f>SUM(CH55)</f>
        <v>0</v>
      </c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6">
        <v>0</v>
      </c>
      <c r="EL55" s="56"/>
      <c r="EM55" s="56"/>
      <c r="EN55" s="56"/>
      <c r="EO55" s="56"/>
      <c r="EP55" s="56"/>
      <c r="EQ55" s="56"/>
      <c r="ER55" s="56"/>
      <c r="ES55" s="56"/>
      <c r="ET55" s="56"/>
      <c r="EU55" s="56"/>
      <c r="EV55" s="56"/>
      <c r="EW55" s="56"/>
      <c r="EX55" s="54">
        <f>SUM(BU55-DX55)</f>
        <v>3800</v>
      </c>
      <c r="EY55" s="54"/>
      <c r="EZ55" s="54"/>
      <c r="FA55" s="54"/>
      <c r="FB55" s="54"/>
      <c r="FC55" s="54"/>
      <c r="FD55" s="54"/>
      <c r="FE55" s="54"/>
      <c r="FF55" s="54"/>
      <c r="FG55" s="54"/>
      <c r="FH55" s="54"/>
      <c r="FI55" s="54"/>
      <c r="FJ55" s="55"/>
    </row>
    <row r="56" spans="1:166" ht="43.5" customHeight="1">
      <c r="A56" s="78" t="s">
        <v>294</v>
      </c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9"/>
      <c r="AK56" s="68" t="s">
        <v>113</v>
      </c>
      <c r="AL56" s="66"/>
      <c r="AM56" s="66"/>
      <c r="AN56" s="66"/>
      <c r="AO56" s="66"/>
      <c r="AP56" s="67"/>
      <c r="AQ56" s="54" t="s">
        <v>217</v>
      </c>
      <c r="AR56" s="54"/>
      <c r="AS56" s="54"/>
      <c r="AT56" s="54"/>
      <c r="AU56" s="54"/>
      <c r="AV56" s="54"/>
      <c r="AW56" s="54"/>
      <c r="AX56" s="54"/>
      <c r="AY56" s="54"/>
      <c r="AZ56" s="54"/>
      <c r="BA56" s="54"/>
      <c r="BB56" s="54"/>
      <c r="BC56" s="56">
        <v>1800</v>
      </c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4">
        <f>SUM(BC56)</f>
        <v>1800</v>
      </c>
      <c r="BV56" s="54"/>
      <c r="BW56" s="54"/>
      <c r="BX56" s="54"/>
      <c r="BY56" s="54"/>
      <c r="BZ56" s="54"/>
      <c r="CA56" s="54"/>
      <c r="CB56" s="54"/>
      <c r="CC56" s="54"/>
      <c r="CD56" s="54"/>
      <c r="CE56" s="54"/>
      <c r="CF56" s="54"/>
      <c r="CG56" s="54"/>
      <c r="CH56" s="56">
        <v>0</v>
      </c>
      <c r="CI56" s="56"/>
      <c r="CJ56" s="56"/>
      <c r="CK56" s="56"/>
      <c r="CL56" s="56"/>
      <c r="CM56" s="56"/>
      <c r="CN56" s="56"/>
      <c r="CO56" s="56"/>
      <c r="CP56" s="56"/>
      <c r="CQ56" s="56"/>
      <c r="CR56" s="56"/>
      <c r="CS56" s="56"/>
      <c r="CT56" s="56"/>
      <c r="CU56" s="56"/>
      <c r="CV56" s="56"/>
      <c r="CW56" s="56"/>
      <c r="CX56" s="56" t="s">
        <v>43</v>
      </c>
      <c r="CY56" s="56"/>
      <c r="CZ56" s="56"/>
      <c r="DA56" s="56"/>
      <c r="DB56" s="56"/>
      <c r="DC56" s="56"/>
      <c r="DD56" s="56"/>
      <c r="DE56" s="56"/>
      <c r="DF56" s="56"/>
      <c r="DG56" s="56"/>
      <c r="DH56" s="56"/>
      <c r="DI56" s="56"/>
      <c r="DJ56" s="56"/>
      <c r="DK56" s="56" t="s">
        <v>43</v>
      </c>
      <c r="DL56" s="56"/>
      <c r="DM56" s="56"/>
      <c r="DN56" s="56"/>
      <c r="DO56" s="56"/>
      <c r="DP56" s="56"/>
      <c r="DQ56" s="56"/>
      <c r="DR56" s="56"/>
      <c r="DS56" s="56"/>
      <c r="DT56" s="56"/>
      <c r="DU56" s="56"/>
      <c r="DV56" s="56"/>
      <c r="DW56" s="56"/>
      <c r="DX56" s="54">
        <f>SUM(CH56)</f>
        <v>0</v>
      </c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6">
        <v>0</v>
      </c>
      <c r="EL56" s="56"/>
      <c r="EM56" s="56"/>
      <c r="EN56" s="56"/>
      <c r="EO56" s="56"/>
      <c r="EP56" s="56"/>
      <c r="EQ56" s="56"/>
      <c r="ER56" s="56"/>
      <c r="ES56" s="56"/>
      <c r="ET56" s="56"/>
      <c r="EU56" s="56"/>
      <c r="EV56" s="56"/>
      <c r="EW56" s="56"/>
      <c r="EX56" s="54">
        <f>SUM(BU56-DX56)</f>
        <v>1800</v>
      </c>
      <c r="EY56" s="54"/>
      <c r="EZ56" s="54"/>
      <c r="FA56" s="54"/>
      <c r="FB56" s="54"/>
      <c r="FC56" s="54"/>
      <c r="FD56" s="54"/>
      <c r="FE56" s="54"/>
      <c r="FF56" s="54"/>
      <c r="FG56" s="54"/>
      <c r="FH56" s="54"/>
      <c r="FI56" s="54"/>
      <c r="FJ56" s="55"/>
    </row>
    <row r="57" spans="1:166" ht="39" customHeight="1" thickBot="1">
      <c r="A57" s="78" t="s">
        <v>296</v>
      </c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9"/>
      <c r="AK57" s="68" t="s">
        <v>81</v>
      </c>
      <c r="AL57" s="66"/>
      <c r="AM57" s="66"/>
      <c r="AN57" s="66"/>
      <c r="AO57" s="66"/>
      <c r="AP57" s="67"/>
      <c r="AQ57" s="91" t="s">
        <v>218</v>
      </c>
      <c r="AR57" s="91"/>
      <c r="AS57" s="91"/>
      <c r="AT57" s="91"/>
      <c r="AU57" s="91"/>
      <c r="AV57" s="91"/>
      <c r="AW57" s="91"/>
      <c r="AX57" s="91"/>
      <c r="AY57" s="91"/>
      <c r="AZ57" s="91"/>
      <c r="BA57" s="91"/>
      <c r="BB57" s="91"/>
      <c r="BC57" s="52">
        <f>303100+18685+143400</f>
        <v>465185</v>
      </c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>
        <f>SUM(BC57)</f>
        <v>465185</v>
      </c>
      <c r="BV57" s="52"/>
      <c r="BW57" s="52"/>
      <c r="BX57" s="52"/>
      <c r="BY57" s="52"/>
      <c r="BZ57" s="52"/>
      <c r="CA57" s="52"/>
      <c r="CB57" s="52"/>
      <c r="CC57" s="52"/>
      <c r="CD57" s="52"/>
      <c r="CE57" s="52"/>
      <c r="CF57" s="52"/>
      <c r="CG57" s="52"/>
      <c r="CH57" s="52">
        <f>18000+48000+84405.13+119717.38+104500</f>
        <v>374622.51</v>
      </c>
      <c r="CI57" s="52"/>
      <c r="CJ57" s="52"/>
      <c r="CK57" s="52"/>
      <c r="CL57" s="52"/>
      <c r="CM57" s="52"/>
      <c r="CN57" s="52"/>
      <c r="CO57" s="52"/>
      <c r="CP57" s="52"/>
      <c r="CQ57" s="52"/>
      <c r="CR57" s="52"/>
      <c r="CS57" s="52"/>
      <c r="CT57" s="52"/>
      <c r="CU57" s="52"/>
      <c r="CV57" s="52"/>
      <c r="CW57" s="52"/>
      <c r="CX57" s="52" t="s">
        <v>43</v>
      </c>
      <c r="CY57" s="52"/>
      <c r="CZ57" s="52"/>
      <c r="DA57" s="52"/>
      <c r="DB57" s="52"/>
      <c r="DC57" s="52"/>
      <c r="DD57" s="52"/>
      <c r="DE57" s="52"/>
      <c r="DF57" s="52"/>
      <c r="DG57" s="52"/>
      <c r="DH57" s="52"/>
      <c r="DI57" s="52"/>
      <c r="DJ57" s="52"/>
      <c r="DK57" s="52" t="s">
        <v>43</v>
      </c>
      <c r="DL57" s="52"/>
      <c r="DM57" s="52"/>
      <c r="DN57" s="52"/>
      <c r="DO57" s="52"/>
      <c r="DP57" s="52"/>
      <c r="DQ57" s="52"/>
      <c r="DR57" s="52"/>
      <c r="DS57" s="52"/>
      <c r="DT57" s="52"/>
      <c r="DU57" s="52"/>
      <c r="DV57" s="52"/>
      <c r="DW57" s="52"/>
      <c r="DX57" s="52">
        <f>CH57</f>
        <v>374622.51</v>
      </c>
      <c r="DY57" s="52"/>
      <c r="DZ57" s="52"/>
      <c r="EA57" s="52"/>
      <c r="EB57" s="52"/>
      <c r="EC57" s="52"/>
      <c r="ED57" s="52"/>
      <c r="EE57" s="52"/>
      <c r="EF57" s="52"/>
      <c r="EG57" s="52"/>
      <c r="EH57" s="52"/>
      <c r="EI57" s="52"/>
      <c r="EJ57" s="52"/>
      <c r="EK57" s="52">
        <v>0</v>
      </c>
      <c r="EL57" s="52"/>
      <c r="EM57" s="52"/>
      <c r="EN57" s="52"/>
      <c r="EO57" s="52"/>
      <c r="EP57" s="52"/>
      <c r="EQ57" s="52"/>
      <c r="ER57" s="52"/>
      <c r="ES57" s="52"/>
      <c r="ET57" s="52"/>
      <c r="EU57" s="52"/>
      <c r="EV57" s="52"/>
      <c r="EW57" s="52"/>
      <c r="EX57" s="52">
        <f>SUM(BU57-DX57)</f>
        <v>90562.48999999999</v>
      </c>
      <c r="EY57" s="52"/>
      <c r="EZ57" s="52"/>
      <c r="FA57" s="52"/>
      <c r="FB57" s="52"/>
      <c r="FC57" s="52"/>
      <c r="FD57" s="52"/>
      <c r="FE57" s="52"/>
      <c r="FF57" s="52"/>
      <c r="FG57" s="52"/>
      <c r="FH57" s="52"/>
      <c r="FI57" s="52"/>
      <c r="FJ57" s="52"/>
    </row>
    <row r="58" spans="1:166" ht="15" customHeight="1" thickBot="1">
      <c r="A58" s="11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01" t="s">
        <v>107</v>
      </c>
      <c r="AL58" s="102"/>
      <c r="AM58" s="102"/>
      <c r="AN58" s="102"/>
      <c r="AO58" s="102"/>
      <c r="AP58" s="102"/>
      <c r="AQ58" s="56" t="s">
        <v>219</v>
      </c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>
        <f>SUM(BC59:BT61)</f>
        <v>6044800</v>
      </c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4">
        <f>SUM(BU59:CG61)</f>
        <v>6044800</v>
      </c>
      <c r="BV58" s="54"/>
      <c r="BW58" s="54"/>
      <c r="BX58" s="54"/>
      <c r="BY58" s="54"/>
      <c r="BZ58" s="54"/>
      <c r="CA58" s="54"/>
      <c r="CB58" s="54"/>
      <c r="CC58" s="54"/>
      <c r="CD58" s="54"/>
      <c r="CE58" s="54"/>
      <c r="CF58" s="54"/>
      <c r="CG58" s="54"/>
      <c r="CH58" s="56">
        <f>SUM(CH59:CW61)</f>
        <v>5998469.130000001</v>
      </c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 t="s">
        <v>43</v>
      </c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 t="s">
        <v>43</v>
      </c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  <c r="DX58" s="54">
        <f>SUM(DX59:EJ61)</f>
        <v>5998469.130000001</v>
      </c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6">
        <f>SUM(EK59:EW61)</f>
        <v>0</v>
      </c>
      <c r="EL58" s="56"/>
      <c r="EM58" s="56"/>
      <c r="EN58" s="56"/>
      <c r="EO58" s="56"/>
      <c r="EP58" s="56"/>
      <c r="EQ58" s="56"/>
      <c r="ER58" s="56"/>
      <c r="ES58" s="56"/>
      <c r="ET58" s="56"/>
      <c r="EU58" s="56"/>
      <c r="EV58" s="56"/>
      <c r="EW58" s="56"/>
      <c r="EX58" s="54">
        <f>SUM(EX59:FJ61)</f>
        <v>46330.86999999964</v>
      </c>
      <c r="EY58" s="54"/>
      <c r="EZ58" s="54"/>
      <c r="FA58" s="54"/>
      <c r="FB58" s="54"/>
      <c r="FC58" s="54"/>
      <c r="FD58" s="54"/>
      <c r="FE58" s="54"/>
      <c r="FF58" s="54"/>
      <c r="FG58" s="54"/>
      <c r="FH58" s="54"/>
      <c r="FI58" s="54"/>
      <c r="FJ58" s="55"/>
    </row>
    <row r="59" spans="1:166" ht="40.5" customHeight="1" thickBot="1">
      <c r="A59" s="63" t="s">
        <v>294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4"/>
      <c r="AK59" s="68" t="s">
        <v>82</v>
      </c>
      <c r="AL59" s="66"/>
      <c r="AM59" s="66"/>
      <c r="AN59" s="66"/>
      <c r="AO59" s="66"/>
      <c r="AP59" s="67"/>
      <c r="AQ59" s="59" t="s">
        <v>220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>
        <f>5300+53-1627</f>
        <v>3726</v>
      </c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7">
        <f>SUM(BC59)</f>
        <v>3726</v>
      </c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9">
        <f>76.54+112.08+398.24+312.34+1624.16+757.13</f>
        <v>3280.4900000000002</v>
      </c>
      <c r="CI59" s="59"/>
      <c r="CJ59" s="59"/>
      <c r="CK59" s="59"/>
      <c r="CL59" s="59"/>
      <c r="CM59" s="59"/>
      <c r="CN59" s="59"/>
      <c r="CO59" s="59"/>
      <c r="CP59" s="59"/>
      <c r="CQ59" s="59"/>
      <c r="CR59" s="59"/>
      <c r="CS59" s="59"/>
      <c r="CT59" s="59"/>
      <c r="CU59" s="59"/>
      <c r="CV59" s="59"/>
      <c r="CW59" s="59"/>
      <c r="CX59" s="59" t="s">
        <v>43</v>
      </c>
      <c r="CY59" s="59"/>
      <c r="CZ59" s="59"/>
      <c r="DA59" s="59"/>
      <c r="DB59" s="59"/>
      <c r="DC59" s="59"/>
      <c r="DD59" s="59"/>
      <c r="DE59" s="59"/>
      <c r="DF59" s="59"/>
      <c r="DG59" s="59"/>
      <c r="DH59" s="59"/>
      <c r="DI59" s="59"/>
      <c r="DJ59" s="59"/>
      <c r="DK59" s="59" t="s">
        <v>43</v>
      </c>
      <c r="DL59" s="59"/>
      <c r="DM59" s="59"/>
      <c r="DN59" s="59"/>
      <c r="DO59" s="59"/>
      <c r="DP59" s="59"/>
      <c r="DQ59" s="59"/>
      <c r="DR59" s="59"/>
      <c r="DS59" s="59"/>
      <c r="DT59" s="59"/>
      <c r="DU59" s="59"/>
      <c r="DV59" s="59"/>
      <c r="DW59" s="59"/>
      <c r="DX59" s="57">
        <f>SUM(CH59:DW59)</f>
        <v>3280.4900000000002</v>
      </c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9">
        <v>0</v>
      </c>
      <c r="EL59" s="59"/>
      <c r="EM59" s="59"/>
      <c r="EN59" s="59"/>
      <c r="EO59" s="59"/>
      <c r="EP59" s="59"/>
      <c r="EQ59" s="59"/>
      <c r="ER59" s="59"/>
      <c r="ES59" s="59"/>
      <c r="ET59" s="59"/>
      <c r="EU59" s="59"/>
      <c r="EV59" s="59"/>
      <c r="EW59" s="59"/>
      <c r="EX59" s="57">
        <f>SUM(BC59-DX59)</f>
        <v>445.50999999999976</v>
      </c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8"/>
    </row>
    <row r="60" spans="1:166" ht="36" customHeight="1" thickBot="1">
      <c r="A60" s="72" t="s">
        <v>297</v>
      </c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3"/>
      <c r="AK60" s="68" t="s">
        <v>83</v>
      </c>
      <c r="AL60" s="66"/>
      <c r="AM60" s="66"/>
      <c r="AN60" s="66"/>
      <c r="AO60" s="66"/>
      <c r="AP60" s="67"/>
      <c r="AQ60" s="59" t="s">
        <v>221</v>
      </c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2"/>
      <c r="BC60" s="60">
        <f>550000+1852-167773</f>
        <v>384079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2"/>
      <c r="BU60" s="98">
        <f>SUM(BC60)</f>
        <v>384079</v>
      </c>
      <c r="BV60" s="99"/>
      <c r="BW60" s="99"/>
      <c r="BX60" s="99"/>
      <c r="BY60" s="99"/>
      <c r="BZ60" s="99"/>
      <c r="CA60" s="99"/>
      <c r="CB60" s="99"/>
      <c r="CC60" s="99"/>
      <c r="CD60" s="99"/>
      <c r="CE60" s="99"/>
      <c r="CF60" s="99"/>
      <c r="CG60" s="100"/>
      <c r="CH60" s="60">
        <f>7890.4+11554.34+41055.58+32200+167439.06+78054.36</f>
        <v>338193.74</v>
      </c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2"/>
      <c r="CX60" s="60" t="s">
        <v>43</v>
      </c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2"/>
      <c r="DK60" s="60" t="s">
        <v>43</v>
      </c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2"/>
      <c r="DX60" s="98">
        <f>SUM(CH60:DW60)</f>
        <v>338193.74</v>
      </c>
      <c r="DY60" s="99"/>
      <c r="DZ60" s="99"/>
      <c r="EA60" s="99"/>
      <c r="EB60" s="99"/>
      <c r="EC60" s="99"/>
      <c r="ED60" s="99"/>
      <c r="EE60" s="99"/>
      <c r="EF60" s="99"/>
      <c r="EG60" s="99"/>
      <c r="EH60" s="99"/>
      <c r="EI60" s="99"/>
      <c r="EJ60" s="100"/>
      <c r="EK60" s="60">
        <v>0</v>
      </c>
      <c r="EL60" s="61"/>
      <c r="EM60" s="61"/>
      <c r="EN60" s="61"/>
      <c r="EO60" s="61"/>
      <c r="EP60" s="61"/>
      <c r="EQ60" s="61"/>
      <c r="ER60" s="61"/>
      <c r="ES60" s="61"/>
      <c r="ET60" s="61"/>
      <c r="EU60" s="61"/>
      <c r="EV60" s="61"/>
      <c r="EW60" s="62"/>
      <c r="EX60" s="98">
        <f>SUM(BC60-DX60)</f>
        <v>45885.26000000001</v>
      </c>
      <c r="EY60" s="99"/>
      <c r="EZ60" s="99"/>
      <c r="FA60" s="99"/>
      <c r="FB60" s="99"/>
      <c r="FC60" s="99"/>
      <c r="FD60" s="99"/>
      <c r="FE60" s="99"/>
      <c r="FF60" s="99"/>
      <c r="FG60" s="99"/>
      <c r="FH60" s="99"/>
      <c r="FI60" s="99"/>
      <c r="FJ60" s="194"/>
    </row>
    <row r="61" spans="1:166" ht="36.75" customHeight="1" thickBot="1">
      <c r="A61" s="63" t="s">
        <v>296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4"/>
      <c r="AK61" s="68" t="s">
        <v>84</v>
      </c>
      <c r="AL61" s="66"/>
      <c r="AM61" s="66"/>
      <c r="AN61" s="66"/>
      <c r="AO61" s="66"/>
      <c r="AP61" s="67"/>
      <c r="AQ61" s="59" t="s">
        <v>222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>
        <f>5489500-1905+169400</f>
        <v>5656995</v>
      </c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59"/>
      <c r="BS61" s="59"/>
      <c r="BT61" s="59"/>
      <c r="BU61" s="57">
        <f>SUM(BC61)</f>
        <v>5656995</v>
      </c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9">
        <f>825559.86+4265886.24+396148.8+169400</f>
        <v>5656994.9</v>
      </c>
      <c r="CI61" s="59"/>
      <c r="CJ61" s="59"/>
      <c r="CK61" s="59"/>
      <c r="CL61" s="59"/>
      <c r="CM61" s="59"/>
      <c r="CN61" s="59"/>
      <c r="CO61" s="59"/>
      <c r="CP61" s="59"/>
      <c r="CQ61" s="59"/>
      <c r="CR61" s="59"/>
      <c r="CS61" s="59"/>
      <c r="CT61" s="59"/>
      <c r="CU61" s="59"/>
      <c r="CV61" s="59"/>
      <c r="CW61" s="59"/>
      <c r="CX61" s="59" t="s">
        <v>43</v>
      </c>
      <c r="CY61" s="59"/>
      <c r="CZ61" s="59"/>
      <c r="DA61" s="59"/>
      <c r="DB61" s="59"/>
      <c r="DC61" s="59"/>
      <c r="DD61" s="59"/>
      <c r="DE61" s="59"/>
      <c r="DF61" s="59"/>
      <c r="DG61" s="59"/>
      <c r="DH61" s="59"/>
      <c r="DI61" s="59"/>
      <c r="DJ61" s="59"/>
      <c r="DK61" s="59" t="s">
        <v>43</v>
      </c>
      <c r="DL61" s="59"/>
      <c r="DM61" s="59"/>
      <c r="DN61" s="59"/>
      <c r="DO61" s="59"/>
      <c r="DP61" s="59"/>
      <c r="DQ61" s="59"/>
      <c r="DR61" s="59"/>
      <c r="DS61" s="59"/>
      <c r="DT61" s="59"/>
      <c r="DU61" s="59"/>
      <c r="DV61" s="59"/>
      <c r="DW61" s="59"/>
      <c r="DX61" s="57">
        <f>SUM(CH61:DW61)</f>
        <v>5656994.9</v>
      </c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9">
        <v>0</v>
      </c>
      <c r="EL61" s="59"/>
      <c r="EM61" s="59"/>
      <c r="EN61" s="59"/>
      <c r="EO61" s="59"/>
      <c r="EP61" s="59"/>
      <c r="EQ61" s="59"/>
      <c r="ER61" s="59"/>
      <c r="ES61" s="59"/>
      <c r="ET61" s="59"/>
      <c r="EU61" s="59"/>
      <c r="EV61" s="59"/>
      <c r="EW61" s="59"/>
      <c r="EX61" s="57">
        <f>SUM(BC61-DX61)</f>
        <v>0.09999999962747097</v>
      </c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8"/>
    </row>
    <row r="62" spans="1:166" ht="15" customHeight="1" thickBot="1">
      <c r="A62" s="195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  <c r="M62" s="195"/>
      <c r="N62" s="195"/>
      <c r="O62" s="195"/>
      <c r="P62" s="195"/>
      <c r="Q62" s="195"/>
      <c r="R62" s="195"/>
      <c r="S62" s="195"/>
      <c r="T62" s="195"/>
      <c r="U62" s="195"/>
      <c r="V62" s="195"/>
      <c r="W62" s="195"/>
      <c r="X62" s="195"/>
      <c r="Y62" s="195"/>
      <c r="Z62" s="195"/>
      <c r="AA62" s="195"/>
      <c r="AB62" s="195"/>
      <c r="AC62" s="195"/>
      <c r="AD62" s="195"/>
      <c r="AE62" s="195"/>
      <c r="AF62" s="195"/>
      <c r="AG62" s="195"/>
      <c r="AH62" s="195"/>
      <c r="AI62" s="195"/>
      <c r="AJ62" s="196"/>
      <c r="AK62" s="68" t="s">
        <v>205</v>
      </c>
      <c r="AL62" s="66"/>
      <c r="AM62" s="66"/>
      <c r="AN62" s="66"/>
      <c r="AO62" s="66"/>
      <c r="AP62" s="67"/>
      <c r="AQ62" s="56" t="s">
        <v>228</v>
      </c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>
        <f>SUM(BC63:BT64)</f>
        <v>1219000</v>
      </c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4">
        <f>SUM(BU63:CG64)</f>
        <v>1219000</v>
      </c>
      <c r="BV62" s="54"/>
      <c r="BW62" s="54"/>
      <c r="BX62" s="54"/>
      <c r="BY62" s="54"/>
      <c r="BZ62" s="54"/>
      <c r="CA62" s="54"/>
      <c r="CB62" s="54"/>
      <c r="CC62" s="54"/>
      <c r="CD62" s="54"/>
      <c r="CE62" s="54"/>
      <c r="CF62" s="54"/>
      <c r="CG62" s="54"/>
      <c r="CH62" s="56">
        <f>SUM(CH63:CW64)</f>
        <v>799899.78</v>
      </c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 t="s">
        <v>43</v>
      </c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 t="s">
        <v>43</v>
      </c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4">
        <f>SUM(DX63:EJ64)</f>
        <v>799899.78</v>
      </c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6">
        <f>SUM(EK64:EW64)</f>
        <v>0</v>
      </c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4">
        <f>SUM(BC62-DX62)</f>
        <v>419100.22</v>
      </c>
      <c r="EY62" s="54"/>
      <c r="EZ62" s="54"/>
      <c r="FA62" s="54"/>
      <c r="FB62" s="54"/>
      <c r="FC62" s="54"/>
      <c r="FD62" s="54"/>
      <c r="FE62" s="54"/>
      <c r="FF62" s="54"/>
      <c r="FG62" s="54"/>
      <c r="FH62" s="54"/>
      <c r="FI62" s="54"/>
      <c r="FJ62" s="55"/>
    </row>
    <row r="63" spans="1:166" ht="37.5" customHeight="1" thickBot="1">
      <c r="A63" s="63" t="s">
        <v>294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4"/>
      <c r="AK63" s="68" t="s">
        <v>85</v>
      </c>
      <c r="AL63" s="66"/>
      <c r="AM63" s="66"/>
      <c r="AN63" s="66"/>
      <c r="AO63" s="66"/>
      <c r="AP63" s="67"/>
      <c r="AQ63" s="59" t="s">
        <v>223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59">
        <v>9600</v>
      </c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59"/>
      <c r="BS63" s="59"/>
      <c r="BT63" s="59"/>
      <c r="BU63" s="57">
        <f aca="true" t="shared" si="2" ref="BU63:BU77">SUM(BC63)</f>
        <v>9600</v>
      </c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9">
        <f>736.57+750.07+750.07+750.07+822.29+794.29+794.29+892.09</f>
        <v>6289.740000000001</v>
      </c>
      <c r="CI63" s="59"/>
      <c r="CJ63" s="59"/>
      <c r="CK63" s="59"/>
      <c r="CL63" s="59"/>
      <c r="CM63" s="59"/>
      <c r="CN63" s="59"/>
      <c r="CO63" s="59"/>
      <c r="CP63" s="59"/>
      <c r="CQ63" s="59"/>
      <c r="CR63" s="59"/>
      <c r="CS63" s="59"/>
      <c r="CT63" s="59"/>
      <c r="CU63" s="59"/>
      <c r="CV63" s="59"/>
      <c r="CW63" s="59"/>
      <c r="CX63" s="59" t="s">
        <v>43</v>
      </c>
      <c r="CY63" s="59"/>
      <c r="CZ63" s="59"/>
      <c r="DA63" s="59"/>
      <c r="DB63" s="59"/>
      <c r="DC63" s="59"/>
      <c r="DD63" s="59"/>
      <c r="DE63" s="59"/>
      <c r="DF63" s="59"/>
      <c r="DG63" s="59"/>
      <c r="DH63" s="59"/>
      <c r="DI63" s="59"/>
      <c r="DJ63" s="59"/>
      <c r="DK63" s="59" t="s">
        <v>43</v>
      </c>
      <c r="DL63" s="59"/>
      <c r="DM63" s="59"/>
      <c r="DN63" s="59"/>
      <c r="DO63" s="59"/>
      <c r="DP63" s="59"/>
      <c r="DQ63" s="59"/>
      <c r="DR63" s="59"/>
      <c r="DS63" s="59"/>
      <c r="DT63" s="59"/>
      <c r="DU63" s="59"/>
      <c r="DV63" s="59"/>
      <c r="DW63" s="59"/>
      <c r="DX63" s="57">
        <f>SUM(CH63:DW63)</f>
        <v>6289.740000000001</v>
      </c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9">
        <v>0</v>
      </c>
      <c r="EL63" s="59"/>
      <c r="EM63" s="59"/>
      <c r="EN63" s="59"/>
      <c r="EO63" s="59"/>
      <c r="EP63" s="59"/>
      <c r="EQ63" s="59"/>
      <c r="ER63" s="59"/>
      <c r="ES63" s="59"/>
      <c r="ET63" s="59"/>
      <c r="EU63" s="59"/>
      <c r="EV63" s="59"/>
      <c r="EW63" s="59"/>
      <c r="EX63" s="57">
        <f aca="true" t="shared" si="3" ref="EX63:EX74">SUM(BU63-DX63)</f>
        <v>3310.2599999999993</v>
      </c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8"/>
    </row>
    <row r="64" spans="1:166" ht="41.25" customHeight="1" thickBot="1">
      <c r="A64" s="72" t="s">
        <v>297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3"/>
      <c r="AK64" s="68" t="s">
        <v>86</v>
      </c>
      <c r="AL64" s="66"/>
      <c r="AM64" s="66"/>
      <c r="AN64" s="66"/>
      <c r="AO64" s="66"/>
      <c r="AP64" s="67"/>
      <c r="AQ64" s="59" t="s">
        <v>224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59">
        <v>1209400</v>
      </c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7">
        <f t="shared" si="2"/>
        <v>1209400</v>
      </c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9">
        <f>93469.49+95562.19+95562.19+95562.19+103008.36+100121.12+100121.12+110203.38</f>
        <v>793610.04</v>
      </c>
      <c r="CI64" s="59"/>
      <c r="CJ64" s="59"/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59" t="s">
        <v>43</v>
      </c>
      <c r="CY64" s="59"/>
      <c r="CZ64" s="59"/>
      <c r="DA64" s="59"/>
      <c r="DB64" s="59"/>
      <c r="DC64" s="59"/>
      <c r="DD64" s="59"/>
      <c r="DE64" s="59"/>
      <c r="DF64" s="59"/>
      <c r="DG64" s="59"/>
      <c r="DH64" s="59"/>
      <c r="DI64" s="59"/>
      <c r="DJ64" s="59"/>
      <c r="DK64" s="59" t="s">
        <v>43</v>
      </c>
      <c r="DL64" s="59"/>
      <c r="DM64" s="59"/>
      <c r="DN64" s="59"/>
      <c r="DO64" s="59"/>
      <c r="DP64" s="59"/>
      <c r="DQ64" s="59"/>
      <c r="DR64" s="59"/>
      <c r="DS64" s="59"/>
      <c r="DT64" s="59"/>
      <c r="DU64" s="59"/>
      <c r="DV64" s="59"/>
      <c r="DW64" s="59"/>
      <c r="DX64" s="57">
        <f>SUM(CH64:DW64)</f>
        <v>793610.04</v>
      </c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9">
        <v>0</v>
      </c>
      <c r="EL64" s="59"/>
      <c r="EM64" s="59"/>
      <c r="EN64" s="59"/>
      <c r="EO64" s="59"/>
      <c r="EP64" s="59"/>
      <c r="EQ64" s="59"/>
      <c r="ER64" s="59"/>
      <c r="ES64" s="59"/>
      <c r="ET64" s="59"/>
      <c r="EU64" s="59"/>
      <c r="EV64" s="59"/>
      <c r="EW64" s="59"/>
      <c r="EX64" s="57">
        <f t="shared" si="3"/>
        <v>415789.95999999996</v>
      </c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8"/>
    </row>
    <row r="65" spans="1:166" ht="70.5" customHeight="1" thickBot="1">
      <c r="A65" s="78" t="s">
        <v>303</v>
      </c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9"/>
      <c r="AK65" s="65">
        <v>213</v>
      </c>
      <c r="AL65" s="66"/>
      <c r="AM65" s="66"/>
      <c r="AN65" s="66"/>
      <c r="AO65" s="66"/>
      <c r="AP65" s="67"/>
      <c r="AQ65" s="92" t="s">
        <v>225</v>
      </c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4"/>
      <c r="BC65" s="95">
        <v>955300</v>
      </c>
      <c r="BD65" s="96"/>
      <c r="BE65" s="96"/>
      <c r="BF65" s="96"/>
      <c r="BG65" s="96"/>
      <c r="BH65" s="96"/>
      <c r="BI65" s="96"/>
      <c r="BJ65" s="96"/>
      <c r="BK65" s="96"/>
      <c r="BL65" s="96"/>
      <c r="BM65" s="96"/>
      <c r="BN65" s="96"/>
      <c r="BO65" s="96"/>
      <c r="BP65" s="96"/>
      <c r="BQ65" s="96"/>
      <c r="BR65" s="96"/>
      <c r="BS65" s="96"/>
      <c r="BT65" s="97"/>
      <c r="BU65" s="92">
        <f t="shared" si="2"/>
        <v>955300</v>
      </c>
      <c r="BV65" s="93"/>
      <c r="BW65" s="93"/>
      <c r="BX65" s="93"/>
      <c r="BY65" s="93"/>
      <c r="BZ65" s="93"/>
      <c r="CA65" s="93"/>
      <c r="CB65" s="93"/>
      <c r="CC65" s="93"/>
      <c r="CD65" s="93"/>
      <c r="CE65" s="93"/>
      <c r="CF65" s="93"/>
      <c r="CG65" s="94"/>
      <c r="CH65" s="95">
        <f>28594.61+73277.62+107711.25+122533.74+64252.48+58873.64+53357.46+69652.06</f>
        <v>578252.86</v>
      </c>
      <c r="CI65" s="96"/>
      <c r="CJ65" s="96"/>
      <c r="CK65" s="96"/>
      <c r="CL65" s="96"/>
      <c r="CM65" s="96"/>
      <c r="CN65" s="96"/>
      <c r="CO65" s="96"/>
      <c r="CP65" s="96"/>
      <c r="CQ65" s="96"/>
      <c r="CR65" s="96"/>
      <c r="CS65" s="96"/>
      <c r="CT65" s="96"/>
      <c r="CU65" s="96"/>
      <c r="CV65" s="96"/>
      <c r="CW65" s="97"/>
      <c r="CX65" s="95" t="s">
        <v>43</v>
      </c>
      <c r="CY65" s="96"/>
      <c r="CZ65" s="96"/>
      <c r="DA65" s="96"/>
      <c r="DB65" s="96"/>
      <c r="DC65" s="96"/>
      <c r="DD65" s="96"/>
      <c r="DE65" s="96"/>
      <c r="DF65" s="96"/>
      <c r="DG65" s="96"/>
      <c r="DH65" s="96"/>
      <c r="DI65" s="96"/>
      <c r="DJ65" s="97"/>
      <c r="DK65" s="95" t="s">
        <v>43</v>
      </c>
      <c r="DL65" s="96"/>
      <c r="DM65" s="96"/>
      <c r="DN65" s="96"/>
      <c r="DO65" s="96"/>
      <c r="DP65" s="96"/>
      <c r="DQ65" s="96"/>
      <c r="DR65" s="96"/>
      <c r="DS65" s="96"/>
      <c r="DT65" s="96"/>
      <c r="DU65" s="96"/>
      <c r="DV65" s="96"/>
      <c r="DW65" s="97"/>
      <c r="DX65" s="92">
        <f>SUM(CH65)</f>
        <v>578252.86</v>
      </c>
      <c r="DY65" s="93"/>
      <c r="DZ65" s="93"/>
      <c r="EA65" s="93"/>
      <c r="EB65" s="93"/>
      <c r="EC65" s="93"/>
      <c r="ED65" s="93"/>
      <c r="EE65" s="93"/>
      <c r="EF65" s="93"/>
      <c r="EG65" s="93"/>
      <c r="EH65" s="93"/>
      <c r="EI65" s="93"/>
      <c r="EJ65" s="94"/>
      <c r="EK65" s="95">
        <v>0</v>
      </c>
      <c r="EL65" s="96"/>
      <c r="EM65" s="96"/>
      <c r="EN65" s="96"/>
      <c r="EO65" s="96"/>
      <c r="EP65" s="96"/>
      <c r="EQ65" s="96"/>
      <c r="ER65" s="96"/>
      <c r="ES65" s="96"/>
      <c r="ET65" s="96"/>
      <c r="EU65" s="96"/>
      <c r="EV65" s="96"/>
      <c r="EW65" s="97"/>
      <c r="EX65" s="92">
        <f t="shared" si="3"/>
        <v>377047.14</v>
      </c>
      <c r="EY65" s="93"/>
      <c r="EZ65" s="93"/>
      <c r="FA65" s="93"/>
      <c r="FB65" s="93"/>
      <c r="FC65" s="93"/>
      <c r="FD65" s="93"/>
      <c r="FE65" s="93"/>
      <c r="FF65" s="93"/>
      <c r="FG65" s="93"/>
      <c r="FH65" s="93"/>
      <c r="FI65" s="93"/>
      <c r="FJ65" s="190"/>
    </row>
    <row r="66" spans="1:166" ht="73.5" customHeight="1" thickBot="1">
      <c r="A66" s="78" t="s">
        <v>304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9"/>
      <c r="AK66" s="68" t="s">
        <v>308</v>
      </c>
      <c r="AL66" s="66"/>
      <c r="AM66" s="66"/>
      <c r="AN66" s="66"/>
      <c r="AO66" s="66"/>
      <c r="AP66" s="67"/>
      <c r="AQ66" s="54" t="s">
        <v>306</v>
      </c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6">
        <f>39071800+4026500</f>
        <v>43098300</v>
      </c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4">
        <f t="shared" si="2"/>
        <v>43098300</v>
      </c>
      <c r="BV66" s="54"/>
      <c r="BW66" s="54"/>
      <c r="BX66" s="54"/>
      <c r="BY66" s="54"/>
      <c r="BZ66" s="54"/>
      <c r="CA66" s="54"/>
      <c r="CB66" s="54"/>
      <c r="CC66" s="54"/>
      <c r="CD66" s="54"/>
      <c r="CE66" s="54"/>
      <c r="CF66" s="54"/>
      <c r="CG66" s="54"/>
      <c r="CH66" s="56">
        <f>3104300+3140700+3499200+3439500+3172200+5043800+3543200+3432000</f>
        <v>28374900</v>
      </c>
      <c r="CI66" s="56"/>
      <c r="CJ66" s="56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 t="s">
        <v>43</v>
      </c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 t="s">
        <v>43</v>
      </c>
      <c r="DL66" s="56"/>
      <c r="DM66" s="56"/>
      <c r="DN66" s="56"/>
      <c r="DO66" s="56"/>
      <c r="DP66" s="56"/>
      <c r="DQ66" s="56"/>
      <c r="DR66" s="56"/>
      <c r="DS66" s="56"/>
      <c r="DT66" s="56"/>
      <c r="DU66" s="56"/>
      <c r="DV66" s="56"/>
      <c r="DW66" s="56"/>
      <c r="DX66" s="54">
        <f>SUM(CH66)</f>
        <v>28374900</v>
      </c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6">
        <v>0</v>
      </c>
      <c r="EL66" s="56"/>
      <c r="EM66" s="56"/>
      <c r="EN66" s="56"/>
      <c r="EO66" s="56"/>
      <c r="EP66" s="56"/>
      <c r="EQ66" s="56"/>
      <c r="ER66" s="56"/>
      <c r="ES66" s="56"/>
      <c r="ET66" s="56"/>
      <c r="EU66" s="56"/>
      <c r="EV66" s="56"/>
      <c r="EW66" s="56"/>
      <c r="EX66" s="54">
        <f t="shared" si="3"/>
        <v>14723400</v>
      </c>
      <c r="EY66" s="54"/>
      <c r="EZ66" s="54"/>
      <c r="FA66" s="54"/>
      <c r="FB66" s="54"/>
      <c r="FC66" s="54"/>
      <c r="FD66" s="54"/>
      <c r="FE66" s="54"/>
      <c r="FF66" s="54"/>
      <c r="FG66" s="54"/>
      <c r="FH66" s="54"/>
      <c r="FI66" s="54"/>
      <c r="FJ66" s="55"/>
    </row>
    <row r="67" spans="1:166" ht="30" customHeight="1" thickBot="1">
      <c r="A67" s="78" t="s">
        <v>302</v>
      </c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9"/>
      <c r="AK67" s="68" t="s">
        <v>116</v>
      </c>
      <c r="AL67" s="66"/>
      <c r="AM67" s="66"/>
      <c r="AN67" s="66"/>
      <c r="AO67" s="66"/>
      <c r="AP67" s="67"/>
      <c r="AQ67" s="54" t="s">
        <v>226</v>
      </c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6">
        <f>3318100-1187400</f>
        <v>2130700</v>
      </c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4">
        <f>SUM(BC67)</f>
        <v>2130700</v>
      </c>
      <c r="BV67" s="54"/>
      <c r="BW67" s="54"/>
      <c r="BX67" s="54"/>
      <c r="BY67" s="54"/>
      <c r="BZ67" s="54"/>
      <c r="CA67" s="54"/>
      <c r="CB67" s="54"/>
      <c r="CC67" s="54"/>
      <c r="CD67" s="54"/>
      <c r="CE67" s="54"/>
      <c r="CF67" s="54"/>
      <c r="CG67" s="54"/>
      <c r="CH67" s="56">
        <v>2024077.41</v>
      </c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 t="s">
        <v>43</v>
      </c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 t="s">
        <v>43</v>
      </c>
      <c r="DL67" s="56"/>
      <c r="DM67" s="56"/>
      <c r="DN67" s="56"/>
      <c r="DO67" s="56"/>
      <c r="DP67" s="56"/>
      <c r="DQ67" s="56"/>
      <c r="DR67" s="56"/>
      <c r="DS67" s="56"/>
      <c r="DT67" s="56"/>
      <c r="DU67" s="56"/>
      <c r="DV67" s="56"/>
      <c r="DW67" s="56"/>
      <c r="DX67" s="54">
        <f>SUM(CH67)</f>
        <v>2024077.41</v>
      </c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6">
        <v>0</v>
      </c>
      <c r="EL67" s="56"/>
      <c r="EM67" s="56"/>
      <c r="EN67" s="56"/>
      <c r="EO67" s="56"/>
      <c r="EP67" s="56"/>
      <c r="EQ67" s="56"/>
      <c r="ER67" s="56"/>
      <c r="ES67" s="56"/>
      <c r="ET67" s="56"/>
      <c r="EU67" s="56"/>
      <c r="EV67" s="56"/>
      <c r="EW67" s="56"/>
      <c r="EX67" s="54">
        <f>SUM(BU67-DX67)</f>
        <v>106622.59000000008</v>
      </c>
      <c r="EY67" s="54"/>
      <c r="EZ67" s="54"/>
      <c r="FA67" s="54"/>
      <c r="FB67" s="54"/>
      <c r="FC67" s="54"/>
      <c r="FD67" s="54"/>
      <c r="FE67" s="54"/>
      <c r="FF67" s="54"/>
      <c r="FG67" s="54"/>
      <c r="FH67" s="54"/>
      <c r="FI67" s="54"/>
      <c r="FJ67" s="55"/>
    </row>
    <row r="68" spans="1:166" ht="34.5" customHeight="1">
      <c r="A68" s="78" t="s">
        <v>302</v>
      </c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9"/>
      <c r="AK68" s="68" t="s">
        <v>309</v>
      </c>
      <c r="AL68" s="66"/>
      <c r="AM68" s="66"/>
      <c r="AN68" s="66"/>
      <c r="AO68" s="66"/>
      <c r="AP68" s="67"/>
      <c r="AQ68" s="54" t="s">
        <v>227</v>
      </c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6">
        <f>174700-62400</f>
        <v>112300</v>
      </c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4">
        <f>SUM(BC68)</f>
        <v>112300</v>
      </c>
      <c r="BV68" s="54"/>
      <c r="BW68" s="54"/>
      <c r="BX68" s="54"/>
      <c r="BY68" s="54"/>
      <c r="BZ68" s="54"/>
      <c r="CA68" s="54"/>
      <c r="CB68" s="54"/>
      <c r="CC68" s="54"/>
      <c r="CD68" s="54"/>
      <c r="CE68" s="54"/>
      <c r="CF68" s="54"/>
      <c r="CG68" s="54"/>
      <c r="CH68" s="56">
        <v>106530.39</v>
      </c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 t="s">
        <v>43</v>
      </c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 t="s">
        <v>43</v>
      </c>
      <c r="DL68" s="56"/>
      <c r="DM68" s="56"/>
      <c r="DN68" s="56"/>
      <c r="DO68" s="56"/>
      <c r="DP68" s="56"/>
      <c r="DQ68" s="56"/>
      <c r="DR68" s="56"/>
      <c r="DS68" s="56"/>
      <c r="DT68" s="56"/>
      <c r="DU68" s="56"/>
      <c r="DV68" s="56"/>
      <c r="DW68" s="56"/>
      <c r="DX68" s="54">
        <f>SUM(CH68)</f>
        <v>106530.39</v>
      </c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6">
        <v>0</v>
      </c>
      <c r="EL68" s="56"/>
      <c r="EM68" s="56"/>
      <c r="EN68" s="56"/>
      <c r="EO68" s="56"/>
      <c r="EP68" s="56"/>
      <c r="EQ68" s="56"/>
      <c r="ER68" s="56"/>
      <c r="ES68" s="56"/>
      <c r="ET68" s="56"/>
      <c r="EU68" s="56"/>
      <c r="EV68" s="56"/>
      <c r="EW68" s="56"/>
      <c r="EX68" s="54">
        <f>SUM(BU68-DX68)</f>
        <v>5769.610000000001</v>
      </c>
      <c r="EY68" s="54"/>
      <c r="EZ68" s="54"/>
      <c r="FA68" s="54"/>
      <c r="FB68" s="54"/>
      <c r="FC68" s="54"/>
      <c r="FD68" s="54"/>
      <c r="FE68" s="54"/>
      <c r="FF68" s="54"/>
      <c r="FG68" s="54"/>
      <c r="FH68" s="54"/>
      <c r="FI68" s="54"/>
      <c r="FJ68" s="55"/>
    </row>
    <row r="69" spans="1:166" ht="15" customHeight="1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74"/>
      <c r="AC69" s="74"/>
      <c r="AD69" s="74"/>
      <c r="AE69" s="74"/>
      <c r="AF69" s="74"/>
      <c r="AG69" s="74"/>
      <c r="AH69" s="74"/>
      <c r="AI69" s="74"/>
      <c r="AJ69" s="75"/>
      <c r="AK69" s="68" t="s">
        <v>204</v>
      </c>
      <c r="AL69" s="66"/>
      <c r="AM69" s="66"/>
      <c r="AN69" s="66"/>
      <c r="AO69" s="66"/>
      <c r="AP69" s="67"/>
      <c r="AQ69" s="52" t="s">
        <v>229</v>
      </c>
      <c r="AR69" s="52"/>
      <c r="AS69" s="52"/>
      <c r="AT69" s="52"/>
      <c r="AU69" s="52"/>
      <c r="AV69" s="52"/>
      <c r="AW69" s="52"/>
      <c r="AX69" s="52"/>
      <c r="AY69" s="52"/>
      <c r="AZ69" s="52"/>
      <c r="BA69" s="52"/>
      <c r="BB69" s="52"/>
      <c r="BC69" s="52">
        <f>SUM(BC70:BT71)</f>
        <v>865000</v>
      </c>
      <c r="BD69" s="52"/>
      <c r="BE69" s="52"/>
      <c r="BF69" s="52"/>
      <c r="BG69" s="52"/>
      <c r="BH69" s="52"/>
      <c r="BI69" s="52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>
        <f>SUM(BC69)</f>
        <v>865000</v>
      </c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>
        <f>SUM(CH70:CW71)</f>
        <v>616075.58</v>
      </c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 t="s">
        <v>43</v>
      </c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 t="s">
        <v>43</v>
      </c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>
        <f aca="true" t="shared" si="4" ref="DX69:DX74">CH69</f>
        <v>616075.58</v>
      </c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>
        <f>SUM(EK70:EW71)</f>
        <v>0</v>
      </c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>
        <f>SUM(BU69-DX69)</f>
        <v>248924.42000000004</v>
      </c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2"/>
    </row>
    <row r="70" spans="1:166" ht="39" customHeight="1">
      <c r="A70" s="63" t="s">
        <v>294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4"/>
      <c r="AK70" s="65">
        <v>218</v>
      </c>
      <c r="AL70" s="66"/>
      <c r="AM70" s="66"/>
      <c r="AN70" s="66"/>
      <c r="AO70" s="66"/>
      <c r="AP70" s="67"/>
      <c r="AQ70" s="37" t="s">
        <v>291</v>
      </c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>
        <v>8300</v>
      </c>
      <c r="BD70" s="37"/>
      <c r="BE70" s="37"/>
      <c r="BF70" s="37"/>
      <c r="BG70" s="37"/>
      <c r="BH70" s="37"/>
      <c r="BI70" s="37"/>
      <c r="BJ70" s="37"/>
      <c r="BK70" s="37"/>
      <c r="BL70" s="37"/>
      <c r="BM70" s="37"/>
      <c r="BN70" s="37"/>
      <c r="BO70" s="37"/>
      <c r="BP70" s="37"/>
      <c r="BQ70" s="37"/>
      <c r="BR70" s="37"/>
      <c r="BS70" s="37"/>
      <c r="BT70" s="37"/>
      <c r="BU70" s="37">
        <f>SUM(BC70)</f>
        <v>8300</v>
      </c>
      <c r="BV70" s="37"/>
      <c r="BW70" s="37"/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>
        <f>568.6+568.6+1436.95+645.18+676.75+600.29+600.29+821.86</f>
        <v>5918.5199999999995</v>
      </c>
      <c r="CI70" s="37"/>
      <c r="CJ70" s="37"/>
      <c r="CK70" s="37"/>
      <c r="CL70" s="37"/>
      <c r="CM70" s="37"/>
      <c r="CN70" s="37"/>
      <c r="CO70" s="37"/>
      <c r="CP70" s="37"/>
      <c r="CQ70" s="37"/>
      <c r="CR70" s="37"/>
      <c r="CS70" s="37"/>
      <c r="CT70" s="37"/>
      <c r="CU70" s="37"/>
      <c r="CV70" s="37"/>
      <c r="CW70" s="37"/>
      <c r="CX70" s="37" t="s">
        <v>43</v>
      </c>
      <c r="CY70" s="37"/>
      <c r="CZ70" s="37"/>
      <c r="DA70" s="37"/>
      <c r="DB70" s="37"/>
      <c r="DC70" s="37"/>
      <c r="DD70" s="37"/>
      <c r="DE70" s="37"/>
      <c r="DF70" s="37"/>
      <c r="DG70" s="37"/>
      <c r="DH70" s="37"/>
      <c r="DI70" s="37"/>
      <c r="DJ70" s="37"/>
      <c r="DK70" s="37" t="s">
        <v>43</v>
      </c>
      <c r="DL70" s="37"/>
      <c r="DM70" s="37"/>
      <c r="DN70" s="37"/>
      <c r="DO70" s="37"/>
      <c r="DP70" s="37"/>
      <c r="DQ70" s="37"/>
      <c r="DR70" s="37"/>
      <c r="DS70" s="37"/>
      <c r="DT70" s="37"/>
      <c r="DU70" s="37"/>
      <c r="DV70" s="37"/>
      <c r="DW70" s="37"/>
      <c r="DX70" s="37">
        <f t="shared" si="4"/>
        <v>5918.5199999999995</v>
      </c>
      <c r="DY70" s="37"/>
      <c r="DZ70" s="37"/>
      <c r="EA70" s="37"/>
      <c r="EB70" s="37"/>
      <c r="EC70" s="37"/>
      <c r="ED70" s="37"/>
      <c r="EE70" s="37"/>
      <c r="EF70" s="37"/>
      <c r="EG70" s="37"/>
      <c r="EH70" s="37"/>
      <c r="EI70" s="37"/>
      <c r="EJ70" s="37"/>
      <c r="EK70" s="37">
        <v>0</v>
      </c>
      <c r="EL70" s="37"/>
      <c r="EM70" s="37"/>
      <c r="EN70" s="37"/>
      <c r="EO70" s="37"/>
      <c r="EP70" s="37"/>
      <c r="EQ70" s="37"/>
      <c r="ER70" s="37"/>
      <c r="ES70" s="37"/>
      <c r="ET70" s="37"/>
      <c r="EU70" s="37"/>
      <c r="EV70" s="37"/>
      <c r="EW70" s="37"/>
      <c r="EX70" s="37">
        <f>SUM(BU70-DX70)</f>
        <v>2381.4800000000005</v>
      </c>
      <c r="EY70" s="37"/>
      <c r="EZ70" s="37"/>
      <c r="FA70" s="37"/>
      <c r="FB70" s="37"/>
      <c r="FC70" s="37"/>
      <c r="FD70" s="37"/>
      <c r="FE70" s="37"/>
      <c r="FF70" s="37"/>
      <c r="FG70" s="37"/>
      <c r="FH70" s="37"/>
      <c r="FI70" s="37"/>
      <c r="FJ70" s="37"/>
    </row>
    <row r="71" spans="1:166" ht="42.75" customHeight="1">
      <c r="A71" s="72" t="s">
        <v>297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3"/>
      <c r="AK71" s="68" t="s">
        <v>117</v>
      </c>
      <c r="AL71" s="66"/>
      <c r="AM71" s="66"/>
      <c r="AN71" s="66"/>
      <c r="AO71" s="66"/>
      <c r="AP71" s="67"/>
      <c r="AQ71" s="37" t="s">
        <v>305</v>
      </c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37"/>
      <c r="BC71" s="37">
        <v>856700</v>
      </c>
      <c r="BD71" s="37"/>
      <c r="BE71" s="37"/>
      <c r="BF71" s="37"/>
      <c r="BG71" s="37"/>
      <c r="BH71" s="37"/>
      <c r="BI71" s="37"/>
      <c r="BJ71" s="37"/>
      <c r="BK71" s="37"/>
      <c r="BL71" s="37"/>
      <c r="BM71" s="37"/>
      <c r="BN71" s="37"/>
      <c r="BO71" s="37"/>
      <c r="BP71" s="37"/>
      <c r="BQ71" s="37"/>
      <c r="BR71" s="37"/>
      <c r="BS71" s="37"/>
      <c r="BT71" s="37"/>
      <c r="BU71" s="37">
        <f>SUM(BC71)</f>
        <v>856700</v>
      </c>
      <c r="BV71" s="37"/>
      <c r="BW71" s="37"/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>
        <f>58618.21+58618.21+148139.49+66513.76+69768.5+61885.39+61885.39+84728.11</f>
        <v>610157.0599999999</v>
      </c>
      <c r="CI71" s="37"/>
      <c r="CJ71" s="37"/>
      <c r="CK71" s="37"/>
      <c r="CL71" s="37"/>
      <c r="CM71" s="37"/>
      <c r="CN71" s="37"/>
      <c r="CO71" s="37"/>
      <c r="CP71" s="37"/>
      <c r="CQ71" s="37"/>
      <c r="CR71" s="37"/>
      <c r="CS71" s="37"/>
      <c r="CT71" s="37"/>
      <c r="CU71" s="37"/>
      <c r="CV71" s="37"/>
      <c r="CW71" s="37"/>
      <c r="CX71" s="37" t="s">
        <v>43</v>
      </c>
      <c r="CY71" s="37"/>
      <c r="CZ71" s="37"/>
      <c r="DA71" s="37"/>
      <c r="DB71" s="37"/>
      <c r="DC71" s="37"/>
      <c r="DD71" s="37"/>
      <c r="DE71" s="37"/>
      <c r="DF71" s="37"/>
      <c r="DG71" s="37"/>
      <c r="DH71" s="37"/>
      <c r="DI71" s="37"/>
      <c r="DJ71" s="37"/>
      <c r="DK71" s="37" t="s">
        <v>43</v>
      </c>
      <c r="DL71" s="37"/>
      <c r="DM71" s="37"/>
      <c r="DN71" s="37"/>
      <c r="DO71" s="37"/>
      <c r="DP71" s="37"/>
      <c r="DQ71" s="37"/>
      <c r="DR71" s="37"/>
      <c r="DS71" s="37"/>
      <c r="DT71" s="37"/>
      <c r="DU71" s="37"/>
      <c r="DV71" s="37"/>
      <c r="DW71" s="37"/>
      <c r="DX71" s="37">
        <f t="shared" si="4"/>
        <v>610157.0599999999</v>
      </c>
      <c r="DY71" s="37"/>
      <c r="DZ71" s="37"/>
      <c r="EA71" s="37"/>
      <c r="EB71" s="37"/>
      <c r="EC71" s="37"/>
      <c r="ED71" s="37"/>
      <c r="EE71" s="37"/>
      <c r="EF71" s="37"/>
      <c r="EG71" s="37"/>
      <c r="EH71" s="37"/>
      <c r="EI71" s="37"/>
      <c r="EJ71" s="37"/>
      <c r="EK71" s="37">
        <v>0</v>
      </c>
      <c r="EL71" s="37"/>
      <c r="EM71" s="37"/>
      <c r="EN71" s="37"/>
      <c r="EO71" s="37"/>
      <c r="EP71" s="37"/>
      <c r="EQ71" s="37"/>
      <c r="ER71" s="37"/>
      <c r="ES71" s="37"/>
      <c r="ET71" s="37"/>
      <c r="EU71" s="37"/>
      <c r="EV71" s="37"/>
      <c r="EW71" s="37"/>
      <c r="EX71" s="37">
        <f>SUM(BU71-DX71)</f>
        <v>246542.94000000006</v>
      </c>
      <c r="EY71" s="37"/>
      <c r="EZ71" s="37"/>
      <c r="FA71" s="37"/>
      <c r="FB71" s="37"/>
      <c r="FC71" s="37"/>
      <c r="FD71" s="37"/>
      <c r="FE71" s="37"/>
      <c r="FF71" s="37"/>
      <c r="FG71" s="37"/>
      <c r="FH71" s="37"/>
      <c r="FI71" s="37"/>
      <c r="FJ71" s="37"/>
    </row>
    <row r="72" spans="1:166" ht="15" customHeight="1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5"/>
      <c r="AK72" s="68" t="s">
        <v>310</v>
      </c>
      <c r="AL72" s="66"/>
      <c r="AM72" s="66"/>
      <c r="AN72" s="66"/>
      <c r="AO72" s="66"/>
      <c r="AP72" s="67"/>
      <c r="AQ72" s="52" t="s">
        <v>230</v>
      </c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>
        <f>SUM(BC73:BT74)</f>
        <v>1124400</v>
      </c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>
        <f t="shared" si="2"/>
        <v>1124400</v>
      </c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>
        <f>SUM(CH73:CW74)</f>
        <v>1124371.63</v>
      </c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 t="s">
        <v>43</v>
      </c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 t="s">
        <v>43</v>
      </c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>
        <f t="shared" si="4"/>
        <v>1124371.63</v>
      </c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>
        <f>SUM(EK73:EW74)</f>
        <v>0</v>
      </c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>
        <f t="shared" si="3"/>
        <v>28.37000000011176</v>
      </c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</row>
    <row r="73" spans="1:166" ht="37.5" customHeight="1">
      <c r="A73" s="63" t="s">
        <v>294</v>
      </c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4"/>
      <c r="AK73" s="68" t="s">
        <v>118</v>
      </c>
      <c r="AL73" s="66"/>
      <c r="AM73" s="66"/>
      <c r="AN73" s="66"/>
      <c r="AO73" s="66"/>
      <c r="AP73" s="67"/>
      <c r="AQ73" s="37" t="s">
        <v>231</v>
      </c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37"/>
      <c r="BC73" s="37">
        <f>10700+130</f>
        <v>10830</v>
      </c>
      <c r="BD73" s="37"/>
      <c r="BE73" s="37"/>
      <c r="BF73" s="37"/>
      <c r="BG73" s="37"/>
      <c r="BH73" s="37"/>
      <c r="BI73" s="37"/>
      <c r="BJ73" s="37"/>
      <c r="BK73" s="37"/>
      <c r="BL73" s="37"/>
      <c r="BM73" s="37"/>
      <c r="BN73" s="37"/>
      <c r="BO73" s="37"/>
      <c r="BP73" s="37"/>
      <c r="BQ73" s="37"/>
      <c r="BR73" s="37"/>
      <c r="BS73" s="37"/>
      <c r="BT73" s="37"/>
      <c r="BU73" s="37">
        <f t="shared" si="2"/>
        <v>10830</v>
      </c>
      <c r="BV73" s="37"/>
      <c r="BW73" s="37"/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>
        <f>8161.23+2280.34+240.04+120.02</f>
        <v>10801.630000000001</v>
      </c>
      <c r="CI73" s="37"/>
      <c r="CJ73" s="37"/>
      <c r="CK73" s="37"/>
      <c r="CL73" s="37"/>
      <c r="CM73" s="37"/>
      <c r="CN73" s="37"/>
      <c r="CO73" s="37"/>
      <c r="CP73" s="37"/>
      <c r="CQ73" s="37"/>
      <c r="CR73" s="37"/>
      <c r="CS73" s="37"/>
      <c r="CT73" s="37"/>
      <c r="CU73" s="37"/>
      <c r="CV73" s="37"/>
      <c r="CW73" s="37"/>
      <c r="CX73" s="37" t="s">
        <v>43</v>
      </c>
      <c r="CY73" s="37"/>
      <c r="CZ73" s="37"/>
      <c r="DA73" s="37"/>
      <c r="DB73" s="37"/>
      <c r="DC73" s="37"/>
      <c r="DD73" s="37"/>
      <c r="DE73" s="37"/>
      <c r="DF73" s="37"/>
      <c r="DG73" s="37"/>
      <c r="DH73" s="37"/>
      <c r="DI73" s="37"/>
      <c r="DJ73" s="37"/>
      <c r="DK73" s="37" t="s">
        <v>43</v>
      </c>
      <c r="DL73" s="37"/>
      <c r="DM73" s="37"/>
      <c r="DN73" s="37"/>
      <c r="DO73" s="37"/>
      <c r="DP73" s="37"/>
      <c r="DQ73" s="37"/>
      <c r="DR73" s="37"/>
      <c r="DS73" s="37"/>
      <c r="DT73" s="37"/>
      <c r="DU73" s="37"/>
      <c r="DV73" s="37"/>
      <c r="DW73" s="37"/>
      <c r="DX73" s="37">
        <f t="shared" si="4"/>
        <v>10801.630000000001</v>
      </c>
      <c r="DY73" s="37"/>
      <c r="DZ73" s="37"/>
      <c r="EA73" s="37"/>
      <c r="EB73" s="37"/>
      <c r="EC73" s="37"/>
      <c r="ED73" s="37"/>
      <c r="EE73" s="37"/>
      <c r="EF73" s="37"/>
      <c r="EG73" s="37"/>
      <c r="EH73" s="37"/>
      <c r="EI73" s="37"/>
      <c r="EJ73" s="37"/>
      <c r="EK73" s="37">
        <v>0</v>
      </c>
      <c r="EL73" s="37"/>
      <c r="EM73" s="37"/>
      <c r="EN73" s="37"/>
      <c r="EO73" s="37"/>
      <c r="EP73" s="37"/>
      <c r="EQ73" s="37"/>
      <c r="ER73" s="37"/>
      <c r="ES73" s="37"/>
      <c r="ET73" s="37"/>
      <c r="EU73" s="37"/>
      <c r="EV73" s="37"/>
      <c r="EW73" s="37"/>
      <c r="EX73" s="37">
        <f t="shared" si="3"/>
        <v>28.36999999999898</v>
      </c>
      <c r="EY73" s="37"/>
      <c r="EZ73" s="37"/>
      <c r="FA73" s="37"/>
      <c r="FB73" s="37"/>
      <c r="FC73" s="37"/>
      <c r="FD73" s="37"/>
      <c r="FE73" s="37"/>
      <c r="FF73" s="37"/>
      <c r="FG73" s="37"/>
      <c r="FH73" s="37"/>
      <c r="FI73" s="37"/>
      <c r="FJ73" s="37"/>
    </row>
    <row r="74" spans="1:166" ht="36" customHeight="1">
      <c r="A74" s="72" t="s">
        <v>297</v>
      </c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3"/>
      <c r="AK74" s="68" t="s">
        <v>119</v>
      </c>
      <c r="AL74" s="66"/>
      <c r="AM74" s="66"/>
      <c r="AN74" s="66"/>
      <c r="AO74" s="66"/>
      <c r="AP74" s="67"/>
      <c r="AQ74" s="37" t="s">
        <v>232</v>
      </c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>
        <f>1101200+12370</f>
        <v>1113570</v>
      </c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>
        <f t="shared" si="2"/>
        <v>1113570</v>
      </c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>
        <f>841364+235087+24746+12373</f>
        <v>1113570</v>
      </c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 t="s">
        <v>43</v>
      </c>
      <c r="CY74" s="37"/>
      <c r="CZ74" s="37"/>
      <c r="DA74" s="37"/>
      <c r="DB74" s="37"/>
      <c r="DC74" s="37"/>
      <c r="DD74" s="37"/>
      <c r="DE74" s="37"/>
      <c r="DF74" s="37"/>
      <c r="DG74" s="37"/>
      <c r="DH74" s="37"/>
      <c r="DI74" s="37"/>
      <c r="DJ74" s="37"/>
      <c r="DK74" s="37" t="s">
        <v>43</v>
      </c>
      <c r="DL74" s="37"/>
      <c r="DM74" s="37"/>
      <c r="DN74" s="37"/>
      <c r="DO74" s="37"/>
      <c r="DP74" s="37"/>
      <c r="DQ74" s="37"/>
      <c r="DR74" s="37"/>
      <c r="DS74" s="37"/>
      <c r="DT74" s="37"/>
      <c r="DU74" s="37"/>
      <c r="DV74" s="37"/>
      <c r="DW74" s="37"/>
      <c r="DX74" s="37">
        <f t="shared" si="4"/>
        <v>1113570</v>
      </c>
      <c r="DY74" s="37"/>
      <c r="DZ74" s="37"/>
      <c r="EA74" s="37"/>
      <c r="EB74" s="37"/>
      <c r="EC74" s="37"/>
      <c r="ED74" s="37"/>
      <c r="EE74" s="37"/>
      <c r="EF74" s="37"/>
      <c r="EG74" s="37"/>
      <c r="EH74" s="37"/>
      <c r="EI74" s="37"/>
      <c r="EJ74" s="37"/>
      <c r="EK74" s="37">
        <v>0</v>
      </c>
      <c r="EL74" s="37"/>
      <c r="EM74" s="37"/>
      <c r="EN74" s="37"/>
      <c r="EO74" s="37"/>
      <c r="EP74" s="37"/>
      <c r="EQ74" s="37"/>
      <c r="ER74" s="37"/>
      <c r="ES74" s="37"/>
      <c r="ET74" s="37"/>
      <c r="EU74" s="37"/>
      <c r="EV74" s="37"/>
      <c r="EW74" s="37"/>
      <c r="EX74" s="37">
        <f t="shared" si="3"/>
        <v>0</v>
      </c>
      <c r="EY74" s="37"/>
      <c r="EZ74" s="37"/>
      <c r="FA74" s="37"/>
      <c r="FB74" s="37"/>
      <c r="FC74" s="37"/>
      <c r="FD74" s="37"/>
      <c r="FE74" s="37"/>
      <c r="FF74" s="37"/>
      <c r="FG74" s="37"/>
      <c r="FH74" s="37"/>
      <c r="FI74" s="37"/>
      <c r="FJ74" s="37"/>
    </row>
    <row r="75" spans="1:166" ht="15" customHeight="1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68" t="s">
        <v>114</v>
      </c>
      <c r="AL75" s="66"/>
      <c r="AM75" s="66"/>
      <c r="AN75" s="66"/>
      <c r="AO75" s="66"/>
      <c r="AP75" s="67"/>
      <c r="AQ75" s="52" t="s">
        <v>235</v>
      </c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>
        <f>SUM(BC76:BT77)</f>
        <v>15471500</v>
      </c>
      <c r="BD75" s="52"/>
      <c r="BE75" s="52"/>
      <c r="BF75" s="52"/>
      <c r="BG75" s="52"/>
      <c r="BH75" s="52"/>
      <c r="BI75" s="52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>
        <f t="shared" si="2"/>
        <v>15471500</v>
      </c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>
        <f>SUM(CH76:CW77)</f>
        <v>15471434.35</v>
      </c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 t="s">
        <v>43</v>
      </c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 t="s">
        <v>43</v>
      </c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>
        <f aca="true" t="shared" si="5" ref="DX75:DX81">CH75</f>
        <v>15471434.35</v>
      </c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>
        <f>SUM(EK76:EW77)</f>
        <v>0</v>
      </c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>
        <f>BU75-DX75</f>
        <v>65.65000000037253</v>
      </c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</row>
    <row r="76" spans="1:166" ht="34.5" customHeight="1">
      <c r="A76" s="63" t="s">
        <v>294</v>
      </c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4"/>
      <c r="AK76" s="68" t="s">
        <v>121</v>
      </c>
      <c r="AL76" s="66"/>
      <c r="AM76" s="66"/>
      <c r="AN76" s="66"/>
      <c r="AO76" s="66"/>
      <c r="AP76" s="67"/>
      <c r="AQ76" s="37" t="s">
        <v>233</v>
      </c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>
        <f>185000-21700+16800-22247.71</f>
        <v>157852.29</v>
      </c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>
        <f t="shared" si="2"/>
        <v>157852.29</v>
      </c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77">
        <f>39292.47+29781.25+22215.7+22344.46+21934.39+22284.02</f>
        <v>157852.29</v>
      </c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37" t="s">
        <v>43</v>
      </c>
      <c r="CY76" s="37"/>
      <c r="CZ76" s="37"/>
      <c r="DA76" s="37"/>
      <c r="DB76" s="37"/>
      <c r="DC76" s="37"/>
      <c r="DD76" s="37"/>
      <c r="DE76" s="37"/>
      <c r="DF76" s="37"/>
      <c r="DG76" s="37"/>
      <c r="DH76" s="37"/>
      <c r="DI76" s="37"/>
      <c r="DJ76" s="37"/>
      <c r="DK76" s="37" t="s">
        <v>43</v>
      </c>
      <c r="DL76" s="37"/>
      <c r="DM76" s="37"/>
      <c r="DN76" s="37"/>
      <c r="DO76" s="37"/>
      <c r="DP76" s="37"/>
      <c r="DQ76" s="37"/>
      <c r="DR76" s="37"/>
      <c r="DS76" s="37"/>
      <c r="DT76" s="37"/>
      <c r="DU76" s="37"/>
      <c r="DV76" s="37"/>
      <c r="DW76" s="37"/>
      <c r="DX76" s="37">
        <f t="shared" si="5"/>
        <v>157852.29</v>
      </c>
      <c r="DY76" s="37"/>
      <c r="DZ76" s="37"/>
      <c r="EA76" s="37"/>
      <c r="EB76" s="37"/>
      <c r="EC76" s="37"/>
      <c r="ED76" s="37"/>
      <c r="EE76" s="37"/>
      <c r="EF76" s="37"/>
      <c r="EG76" s="37"/>
      <c r="EH76" s="37"/>
      <c r="EI76" s="37"/>
      <c r="EJ76" s="37"/>
      <c r="EK76" s="37">
        <v>0</v>
      </c>
      <c r="EL76" s="37"/>
      <c r="EM76" s="37"/>
      <c r="EN76" s="37"/>
      <c r="EO76" s="37"/>
      <c r="EP76" s="37"/>
      <c r="EQ76" s="37"/>
      <c r="ER76" s="37"/>
      <c r="ES76" s="37"/>
      <c r="ET76" s="37"/>
      <c r="EU76" s="37"/>
      <c r="EV76" s="37"/>
      <c r="EW76" s="37"/>
      <c r="EX76" s="37">
        <f>BC76-DX76</f>
        <v>0</v>
      </c>
      <c r="EY76" s="37"/>
      <c r="EZ76" s="37"/>
      <c r="FA76" s="37"/>
      <c r="FB76" s="37"/>
      <c r="FC76" s="37"/>
      <c r="FD76" s="37"/>
      <c r="FE76" s="37"/>
      <c r="FF76" s="37"/>
      <c r="FG76" s="37"/>
      <c r="FH76" s="37"/>
      <c r="FI76" s="37"/>
      <c r="FJ76" s="37"/>
    </row>
    <row r="77" spans="1:166" ht="38.25" customHeight="1">
      <c r="A77" s="72" t="s">
        <v>297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3"/>
      <c r="AK77" s="68" t="s">
        <v>87</v>
      </c>
      <c r="AL77" s="66"/>
      <c r="AM77" s="66"/>
      <c r="AN77" s="66"/>
      <c r="AO77" s="66"/>
      <c r="AP77" s="67"/>
      <c r="AQ77" s="37" t="s">
        <v>234</v>
      </c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>
        <f>12421300+1966600+903500+22247.71</f>
        <v>15313647.71</v>
      </c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>
        <f t="shared" si="2"/>
        <v>15313647.71</v>
      </c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77">
        <f>4692841.88+1774564.81+1788193.96+1752885.52+1779379.92+1745799.99+1779915.98</f>
        <v>15313582.06</v>
      </c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  <c r="CT77" s="77"/>
      <c r="CU77" s="77"/>
      <c r="CV77" s="77"/>
      <c r="CW77" s="77"/>
      <c r="CX77" s="37" t="s">
        <v>43</v>
      </c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 t="s">
        <v>43</v>
      </c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>
        <f t="shared" si="5"/>
        <v>15313582.06</v>
      </c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>
        <v>0</v>
      </c>
      <c r="EL77" s="37"/>
      <c r="EM77" s="37"/>
      <c r="EN77" s="37"/>
      <c r="EO77" s="37"/>
      <c r="EP77" s="37"/>
      <c r="EQ77" s="37"/>
      <c r="ER77" s="37"/>
      <c r="ES77" s="37"/>
      <c r="ET77" s="37"/>
      <c r="EU77" s="37"/>
      <c r="EV77" s="37"/>
      <c r="EW77" s="37"/>
      <c r="EX77" s="37">
        <f>BC77-DX77</f>
        <v>65.65000000037253</v>
      </c>
      <c r="EY77" s="37"/>
      <c r="EZ77" s="37"/>
      <c r="FA77" s="37"/>
      <c r="FB77" s="37"/>
      <c r="FC77" s="37"/>
      <c r="FD77" s="37"/>
      <c r="FE77" s="37"/>
      <c r="FF77" s="37"/>
      <c r="FG77" s="37"/>
      <c r="FH77" s="37"/>
      <c r="FI77" s="37"/>
      <c r="FJ77" s="37"/>
    </row>
    <row r="78" spans="1:166" ht="15" customHeight="1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5"/>
      <c r="AK78" s="68" t="s">
        <v>170</v>
      </c>
      <c r="AL78" s="66"/>
      <c r="AM78" s="66"/>
      <c r="AN78" s="66"/>
      <c r="AO78" s="66"/>
      <c r="AP78" s="67"/>
      <c r="AQ78" s="52" t="s">
        <v>236</v>
      </c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>
        <f>SUM(BC79:BT81)</f>
        <v>22451200</v>
      </c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>
        <f>SUM(BU79:CG81)</f>
        <v>22451200</v>
      </c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>
        <f>SUM(CH79:CW81)</f>
        <v>13379055.82</v>
      </c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 t="s">
        <v>43</v>
      </c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 t="s">
        <v>43</v>
      </c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>
        <f t="shared" si="5"/>
        <v>13379055.82</v>
      </c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>
        <f>SUM(EK79:EW81)</f>
        <v>0</v>
      </c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>
        <f aca="true" t="shared" si="6" ref="EX78:EX125">SUM(BU78-DX78)</f>
        <v>9072144.18</v>
      </c>
      <c r="EY78" s="52"/>
      <c r="EZ78" s="52"/>
      <c r="FA78" s="52"/>
      <c r="FB78" s="52"/>
      <c r="FC78" s="52"/>
      <c r="FD78" s="52"/>
      <c r="FE78" s="52"/>
      <c r="FF78" s="52"/>
      <c r="FG78" s="52"/>
      <c r="FH78" s="52"/>
      <c r="FI78" s="52"/>
      <c r="FJ78" s="52"/>
    </row>
    <row r="79" spans="1:166" ht="32.25" customHeight="1">
      <c r="A79" s="63" t="s">
        <v>294</v>
      </c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4"/>
      <c r="AK79" s="68" t="s">
        <v>311</v>
      </c>
      <c r="AL79" s="66"/>
      <c r="AM79" s="66"/>
      <c r="AN79" s="66"/>
      <c r="AO79" s="66"/>
      <c r="AP79" s="67"/>
      <c r="AQ79" s="37" t="s">
        <v>237</v>
      </c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>
        <v>209800</v>
      </c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>
        <f>SUM(BC79)</f>
        <v>209800</v>
      </c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77">
        <f>27293.74+24222+16857.13+16628.65+16555.67+16871.18+16472.84</f>
        <v>134901.21000000002</v>
      </c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37" t="s">
        <v>43</v>
      </c>
      <c r="CY79" s="37"/>
      <c r="CZ79" s="37"/>
      <c r="DA79" s="37"/>
      <c r="DB79" s="37"/>
      <c r="DC79" s="37"/>
      <c r="DD79" s="37"/>
      <c r="DE79" s="37"/>
      <c r="DF79" s="37"/>
      <c r="DG79" s="37"/>
      <c r="DH79" s="37"/>
      <c r="DI79" s="37"/>
      <c r="DJ79" s="37"/>
      <c r="DK79" s="37" t="s">
        <v>43</v>
      </c>
      <c r="DL79" s="37"/>
      <c r="DM79" s="37"/>
      <c r="DN79" s="37"/>
      <c r="DO79" s="37"/>
      <c r="DP79" s="37"/>
      <c r="DQ79" s="37"/>
      <c r="DR79" s="37"/>
      <c r="DS79" s="37"/>
      <c r="DT79" s="37"/>
      <c r="DU79" s="37"/>
      <c r="DV79" s="37"/>
      <c r="DW79" s="37"/>
      <c r="DX79" s="37">
        <f t="shared" si="5"/>
        <v>134901.21000000002</v>
      </c>
      <c r="DY79" s="37"/>
      <c r="DZ79" s="37"/>
      <c r="EA79" s="37"/>
      <c r="EB79" s="37"/>
      <c r="EC79" s="37"/>
      <c r="ED79" s="37"/>
      <c r="EE79" s="37"/>
      <c r="EF79" s="37"/>
      <c r="EG79" s="37"/>
      <c r="EH79" s="37"/>
      <c r="EI79" s="37"/>
      <c r="EJ79" s="37"/>
      <c r="EK79" s="37">
        <v>0</v>
      </c>
      <c r="EL79" s="37"/>
      <c r="EM79" s="37"/>
      <c r="EN79" s="37"/>
      <c r="EO79" s="37"/>
      <c r="EP79" s="37"/>
      <c r="EQ79" s="37"/>
      <c r="ER79" s="37"/>
      <c r="ES79" s="37"/>
      <c r="ET79" s="37"/>
      <c r="EU79" s="37"/>
      <c r="EV79" s="37"/>
      <c r="EW79" s="37"/>
      <c r="EX79" s="37">
        <f t="shared" si="6"/>
        <v>74898.78999999998</v>
      </c>
      <c r="EY79" s="37"/>
      <c r="EZ79" s="37"/>
      <c r="FA79" s="37"/>
      <c r="FB79" s="37"/>
      <c r="FC79" s="37"/>
      <c r="FD79" s="37"/>
      <c r="FE79" s="37"/>
      <c r="FF79" s="37"/>
      <c r="FG79" s="37"/>
      <c r="FH79" s="37"/>
      <c r="FI79" s="37"/>
      <c r="FJ79" s="37"/>
    </row>
    <row r="80" spans="1:166" ht="39.75" customHeight="1">
      <c r="A80" s="72" t="s">
        <v>297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3"/>
      <c r="AK80" s="68" t="s">
        <v>88</v>
      </c>
      <c r="AL80" s="66"/>
      <c r="AM80" s="66"/>
      <c r="AN80" s="66"/>
      <c r="AO80" s="66"/>
      <c r="AP80" s="67"/>
      <c r="AQ80" s="37" t="s">
        <v>238</v>
      </c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37"/>
      <c r="BC80" s="37">
        <v>17841400</v>
      </c>
      <c r="BD80" s="37"/>
      <c r="BE80" s="37"/>
      <c r="BF80" s="37"/>
      <c r="BG80" s="37"/>
      <c r="BH80" s="37"/>
      <c r="BI80" s="37"/>
      <c r="BJ80" s="37"/>
      <c r="BK80" s="37"/>
      <c r="BL80" s="37"/>
      <c r="BM80" s="37"/>
      <c r="BN80" s="37"/>
      <c r="BO80" s="37"/>
      <c r="BP80" s="37"/>
      <c r="BQ80" s="37"/>
      <c r="BR80" s="37"/>
      <c r="BS80" s="37"/>
      <c r="BT80" s="37"/>
      <c r="BU80" s="37">
        <f>SUM(BC80)</f>
        <v>17841400</v>
      </c>
      <c r="BV80" s="37"/>
      <c r="BW80" s="37"/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77">
        <f>1374495+1412961.13+1409854.6+1348057.4+1320131.77+1341189.03+1328704.5+1313229.74</f>
        <v>10848623.17</v>
      </c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  <c r="CT80" s="77"/>
      <c r="CU80" s="77"/>
      <c r="CV80" s="77"/>
      <c r="CW80" s="77"/>
      <c r="CX80" s="37" t="s">
        <v>43</v>
      </c>
      <c r="CY80" s="37"/>
      <c r="CZ80" s="37"/>
      <c r="DA80" s="37"/>
      <c r="DB80" s="37"/>
      <c r="DC80" s="37"/>
      <c r="DD80" s="37"/>
      <c r="DE80" s="37"/>
      <c r="DF80" s="37"/>
      <c r="DG80" s="37"/>
      <c r="DH80" s="37"/>
      <c r="DI80" s="37"/>
      <c r="DJ80" s="37"/>
      <c r="DK80" s="37" t="s">
        <v>43</v>
      </c>
      <c r="DL80" s="37"/>
      <c r="DM80" s="37"/>
      <c r="DN80" s="37"/>
      <c r="DO80" s="37"/>
      <c r="DP80" s="37"/>
      <c r="DQ80" s="37"/>
      <c r="DR80" s="37"/>
      <c r="DS80" s="37"/>
      <c r="DT80" s="37"/>
      <c r="DU80" s="37"/>
      <c r="DV80" s="37"/>
      <c r="DW80" s="37"/>
      <c r="DX80" s="37">
        <f t="shared" si="5"/>
        <v>10848623.17</v>
      </c>
      <c r="DY80" s="37"/>
      <c r="DZ80" s="37"/>
      <c r="EA80" s="37"/>
      <c r="EB80" s="37"/>
      <c r="EC80" s="37"/>
      <c r="ED80" s="37"/>
      <c r="EE80" s="37"/>
      <c r="EF80" s="37"/>
      <c r="EG80" s="37"/>
      <c r="EH80" s="37"/>
      <c r="EI80" s="37"/>
      <c r="EJ80" s="37"/>
      <c r="EK80" s="37">
        <v>0</v>
      </c>
      <c r="EL80" s="37"/>
      <c r="EM80" s="37"/>
      <c r="EN80" s="37"/>
      <c r="EO80" s="37"/>
      <c r="EP80" s="37"/>
      <c r="EQ80" s="37"/>
      <c r="ER80" s="37"/>
      <c r="ES80" s="37"/>
      <c r="ET80" s="37"/>
      <c r="EU80" s="37"/>
      <c r="EV80" s="37"/>
      <c r="EW80" s="37"/>
      <c r="EX80" s="37">
        <f t="shared" si="6"/>
        <v>6992776.83</v>
      </c>
      <c r="EY80" s="37"/>
      <c r="EZ80" s="37"/>
      <c r="FA80" s="37"/>
      <c r="FB80" s="37"/>
      <c r="FC80" s="37"/>
      <c r="FD80" s="37"/>
      <c r="FE80" s="37"/>
      <c r="FF80" s="37"/>
      <c r="FG80" s="37"/>
      <c r="FH80" s="37"/>
      <c r="FI80" s="37"/>
      <c r="FJ80" s="37"/>
    </row>
    <row r="81" spans="1:166" ht="43.5" customHeight="1">
      <c r="A81" s="63" t="s">
        <v>296</v>
      </c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4"/>
      <c r="AK81" s="68" t="s">
        <v>115</v>
      </c>
      <c r="AL81" s="66"/>
      <c r="AM81" s="66"/>
      <c r="AN81" s="66"/>
      <c r="AO81" s="66"/>
      <c r="AP81" s="67"/>
      <c r="AQ81" s="37" t="s">
        <v>239</v>
      </c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37"/>
      <c r="BC81" s="37">
        <v>4400000</v>
      </c>
      <c r="BD81" s="37"/>
      <c r="BE81" s="37"/>
      <c r="BF81" s="37"/>
      <c r="BG81" s="37"/>
      <c r="BH81" s="37"/>
      <c r="BI81" s="37"/>
      <c r="BJ81" s="37"/>
      <c r="BK81" s="37"/>
      <c r="BL81" s="37"/>
      <c r="BM81" s="37"/>
      <c r="BN81" s="37"/>
      <c r="BO81" s="37"/>
      <c r="BP81" s="37"/>
      <c r="BQ81" s="37"/>
      <c r="BR81" s="37"/>
      <c r="BS81" s="37"/>
      <c r="BT81" s="37"/>
      <c r="BU81" s="37">
        <f>SUM(BC81)</f>
        <v>4400000</v>
      </c>
      <c r="BV81" s="37"/>
      <c r="BW81" s="37"/>
      <c r="BX81" s="37"/>
      <c r="BY81" s="37"/>
      <c r="BZ81" s="37"/>
      <c r="CA81" s="37"/>
      <c r="CB81" s="37"/>
      <c r="CC81" s="37"/>
      <c r="CD81" s="37"/>
      <c r="CE81" s="37"/>
      <c r="CF81" s="37"/>
      <c r="CG81" s="37"/>
      <c r="CH81" s="77">
        <f>327805+360101.54+361216.3+352090.47+310580+373158.13+310580</f>
        <v>2395531.44</v>
      </c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  <c r="CT81" s="77"/>
      <c r="CU81" s="77"/>
      <c r="CV81" s="77"/>
      <c r="CW81" s="77"/>
      <c r="CX81" s="37" t="s">
        <v>43</v>
      </c>
      <c r="CY81" s="37"/>
      <c r="CZ81" s="37"/>
      <c r="DA81" s="37"/>
      <c r="DB81" s="37"/>
      <c r="DC81" s="37"/>
      <c r="DD81" s="37"/>
      <c r="DE81" s="37"/>
      <c r="DF81" s="37"/>
      <c r="DG81" s="37"/>
      <c r="DH81" s="37"/>
      <c r="DI81" s="37"/>
      <c r="DJ81" s="37"/>
      <c r="DK81" s="37" t="s">
        <v>43</v>
      </c>
      <c r="DL81" s="37"/>
      <c r="DM81" s="37"/>
      <c r="DN81" s="37"/>
      <c r="DO81" s="37"/>
      <c r="DP81" s="37"/>
      <c r="DQ81" s="37"/>
      <c r="DR81" s="37"/>
      <c r="DS81" s="37"/>
      <c r="DT81" s="37"/>
      <c r="DU81" s="37"/>
      <c r="DV81" s="37"/>
      <c r="DW81" s="37"/>
      <c r="DX81" s="37">
        <f t="shared" si="5"/>
        <v>2395531.44</v>
      </c>
      <c r="DY81" s="37"/>
      <c r="DZ81" s="37"/>
      <c r="EA81" s="37"/>
      <c r="EB81" s="37"/>
      <c r="EC81" s="37"/>
      <c r="ED81" s="37"/>
      <c r="EE81" s="37"/>
      <c r="EF81" s="37"/>
      <c r="EG81" s="37"/>
      <c r="EH81" s="37"/>
      <c r="EI81" s="37"/>
      <c r="EJ81" s="37"/>
      <c r="EK81" s="37">
        <v>0</v>
      </c>
      <c r="EL81" s="37"/>
      <c r="EM81" s="37"/>
      <c r="EN81" s="37"/>
      <c r="EO81" s="37"/>
      <c r="EP81" s="37"/>
      <c r="EQ81" s="37"/>
      <c r="ER81" s="37"/>
      <c r="ES81" s="37"/>
      <c r="ET81" s="37"/>
      <c r="EU81" s="37"/>
      <c r="EV81" s="37"/>
      <c r="EW81" s="37"/>
      <c r="EX81" s="37">
        <f t="shared" si="6"/>
        <v>2004468.56</v>
      </c>
      <c r="EY81" s="37"/>
      <c r="EZ81" s="37"/>
      <c r="FA81" s="37"/>
      <c r="FB81" s="37"/>
      <c r="FC81" s="37"/>
      <c r="FD81" s="37"/>
      <c r="FE81" s="37"/>
      <c r="FF81" s="37"/>
      <c r="FG81" s="37"/>
      <c r="FH81" s="37"/>
      <c r="FI81" s="37"/>
      <c r="FJ81" s="37"/>
    </row>
    <row r="82" spans="1:166" ht="34.5" customHeight="1">
      <c r="A82" s="78" t="s">
        <v>296</v>
      </c>
      <c r="B82" s="78"/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9"/>
      <c r="AK82" s="68" t="s">
        <v>89</v>
      </c>
      <c r="AL82" s="66"/>
      <c r="AM82" s="66"/>
      <c r="AN82" s="66"/>
      <c r="AO82" s="66"/>
      <c r="AP82" s="67"/>
      <c r="AQ82" s="52" t="s">
        <v>240</v>
      </c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>
        <f>758100-57200</f>
        <v>700900</v>
      </c>
      <c r="BD82" s="52"/>
      <c r="BE82" s="52"/>
      <c r="BF82" s="52"/>
      <c r="BG82" s="52"/>
      <c r="BH82" s="52"/>
      <c r="BI82" s="52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>
        <f>SUM(BC82)</f>
        <v>700900</v>
      </c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>
        <f>11123.51+28788.63+33150.28+39774.11+35526.07+4012.05+5829.86+5586.42</f>
        <v>163790.93</v>
      </c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 t="s">
        <v>43</v>
      </c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 t="s">
        <v>43</v>
      </c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>
        <f aca="true" t="shared" si="7" ref="DX82:DX90">CH82</f>
        <v>163790.93</v>
      </c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>
        <v>0</v>
      </c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>
        <f t="shared" si="6"/>
        <v>537109.0700000001</v>
      </c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</row>
    <row r="83" spans="1:166" ht="15" customHeight="1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74"/>
      <c r="AH83" s="74"/>
      <c r="AI83" s="74"/>
      <c r="AJ83" s="75"/>
      <c r="AK83" s="68" t="s">
        <v>312</v>
      </c>
      <c r="AL83" s="66"/>
      <c r="AM83" s="66"/>
      <c r="AN83" s="66"/>
      <c r="AO83" s="66"/>
      <c r="AP83" s="67"/>
      <c r="AQ83" s="52" t="s">
        <v>241</v>
      </c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>
        <f>SUM(BC84:BT86)</f>
        <v>337300</v>
      </c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>
        <f>SUM(BU84:CG86)</f>
        <v>337300</v>
      </c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>
        <f>SUM(CH84:CW86)</f>
        <v>177361.06000000003</v>
      </c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 t="s">
        <v>43</v>
      </c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 t="s">
        <v>43</v>
      </c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>
        <f t="shared" si="7"/>
        <v>177361.06000000003</v>
      </c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>
        <f>SUM(EK84:EW86)</f>
        <v>0</v>
      </c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>
        <f t="shared" si="6"/>
        <v>159938.93999999997</v>
      </c>
      <c r="EY83" s="52"/>
      <c r="EZ83" s="52"/>
      <c r="FA83" s="52"/>
      <c r="FB83" s="52"/>
      <c r="FC83" s="52"/>
      <c r="FD83" s="52"/>
      <c r="FE83" s="52"/>
      <c r="FF83" s="52"/>
      <c r="FG83" s="52"/>
      <c r="FH83" s="52"/>
      <c r="FI83" s="52"/>
      <c r="FJ83" s="52"/>
    </row>
    <row r="84" spans="1:166" ht="37.5" customHeight="1">
      <c r="A84" s="63" t="s">
        <v>294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4"/>
      <c r="AK84" s="68" t="s">
        <v>90</v>
      </c>
      <c r="AL84" s="66"/>
      <c r="AM84" s="66"/>
      <c r="AN84" s="66"/>
      <c r="AO84" s="66"/>
      <c r="AP84" s="67"/>
      <c r="AQ84" s="37" t="s">
        <v>242</v>
      </c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37"/>
      <c r="BC84" s="37">
        <v>4700</v>
      </c>
      <c r="BD84" s="37"/>
      <c r="BE84" s="37"/>
      <c r="BF84" s="37"/>
      <c r="BG84" s="37"/>
      <c r="BH84" s="37"/>
      <c r="BI84" s="37"/>
      <c r="BJ84" s="37"/>
      <c r="BK84" s="37"/>
      <c r="BL84" s="37"/>
      <c r="BM84" s="37"/>
      <c r="BN84" s="37"/>
      <c r="BO84" s="37"/>
      <c r="BP84" s="37"/>
      <c r="BQ84" s="37"/>
      <c r="BR84" s="37"/>
      <c r="BS84" s="37"/>
      <c r="BT84" s="37"/>
      <c r="BU84" s="37">
        <f>SUM(BC84)</f>
        <v>4700</v>
      </c>
      <c r="BV84" s="37"/>
      <c r="BW84" s="37"/>
      <c r="BX84" s="37"/>
      <c r="BY84" s="37"/>
      <c r="BZ84" s="37"/>
      <c r="CA84" s="37"/>
      <c r="CB84" s="37"/>
      <c r="CC84" s="37"/>
      <c r="CD84" s="37"/>
      <c r="CE84" s="37"/>
      <c r="CF84" s="37"/>
      <c r="CG84" s="37"/>
      <c r="CH84" s="37">
        <f>309.56+151.58+422.78+219.32+219.15+219.31+207.67+207.67</f>
        <v>1957.0400000000002</v>
      </c>
      <c r="CI84" s="37"/>
      <c r="CJ84" s="37"/>
      <c r="CK84" s="37"/>
      <c r="CL84" s="37"/>
      <c r="CM84" s="37"/>
      <c r="CN84" s="37"/>
      <c r="CO84" s="37"/>
      <c r="CP84" s="37"/>
      <c r="CQ84" s="37"/>
      <c r="CR84" s="37"/>
      <c r="CS84" s="37"/>
      <c r="CT84" s="37"/>
      <c r="CU84" s="37"/>
      <c r="CV84" s="37"/>
      <c r="CW84" s="37"/>
      <c r="CX84" s="37" t="s">
        <v>43</v>
      </c>
      <c r="CY84" s="37"/>
      <c r="CZ84" s="37"/>
      <c r="DA84" s="37"/>
      <c r="DB84" s="37"/>
      <c r="DC84" s="37"/>
      <c r="DD84" s="37"/>
      <c r="DE84" s="37"/>
      <c r="DF84" s="37"/>
      <c r="DG84" s="37"/>
      <c r="DH84" s="37"/>
      <c r="DI84" s="37"/>
      <c r="DJ84" s="37"/>
      <c r="DK84" s="37" t="s">
        <v>43</v>
      </c>
      <c r="DL84" s="37"/>
      <c r="DM84" s="37"/>
      <c r="DN84" s="37"/>
      <c r="DO84" s="37"/>
      <c r="DP84" s="37"/>
      <c r="DQ84" s="37"/>
      <c r="DR84" s="37"/>
      <c r="DS84" s="37"/>
      <c r="DT84" s="37"/>
      <c r="DU84" s="37"/>
      <c r="DV84" s="37"/>
      <c r="DW84" s="37"/>
      <c r="DX84" s="37">
        <f t="shared" si="7"/>
        <v>1957.0400000000002</v>
      </c>
      <c r="DY84" s="37"/>
      <c r="DZ84" s="37"/>
      <c r="EA84" s="37"/>
      <c r="EB84" s="37"/>
      <c r="EC84" s="37"/>
      <c r="ED84" s="37"/>
      <c r="EE84" s="37"/>
      <c r="EF84" s="37"/>
      <c r="EG84" s="37"/>
      <c r="EH84" s="37"/>
      <c r="EI84" s="37"/>
      <c r="EJ84" s="37"/>
      <c r="EK84" s="37">
        <v>0</v>
      </c>
      <c r="EL84" s="37"/>
      <c r="EM84" s="37"/>
      <c r="EN84" s="37"/>
      <c r="EO84" s="37"/>
      <c r="EP84" s="37"/>
      <c r="EQ84" s="37"/>
      <c r="ER84" s="37"/>
      <c r="ES84" s="37"/>
      <c r="ET84" s="37"/>
      <c r="EU84" s="37"/>
      <c r="EV84" s="37"/>
      <c r="EW84" s="37"/>
      <c r="EX84" s="37">
        <f t="shared" si="6"/>
        <v>2742.96</v>
      </c>
      <c r="EY84" s="37"/>
      <c r="EZ84" s="37"/>
      <c r="FA84" s="37"/>
      <c r="FB84" s="37"/>
      <c r="FC84" s="37"/>
      <c r="FD84" s="37"/>
      <c r="FE84" s="37"/>
      <c r="FF84" s="37"/>
      <c r="FG84" s="37"/>
      <c r="FH84" s="37"/>
      <c r="FI84" s="37"/>
      <c r="FJ84" s="37"/>
    </row>
    <row r="85" spans="1:166" ht="39" customHeight="1">
      <c r="A85" s="72" t="s">
        <v>297</v>
      </c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3"/>
      <c r="AK85" s="68" t="s">
        <v>91</v>
      </c>
      <c r="AL85" s="66"/>
      <c r="AM85" s="66"/>
      <c r="AN85" s="66"/>
      <c r="AO85" s="66"/>
      <c r="AP85" s="67"/>
      <c r="AQ85" s="37" t="s">
        <v>243</v>
      </c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>
        <v>298600</v>
      </c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37">
        <f>SUM(BC85)</f>
        <v>298600</v>
      </c>
      <c r="BV85" s="37"/>
      <c r="BW85" s="37"/>
      <c r="BX85" s="37"/>
      <c r="BY85" s="37"/>
      <c r="BZ85" s="37"/>
      <c r="CA85" s="37"/>
      <c r="CB85" s="37"/>
      <c r="CC85" s="37"/>
      <c r="CD85" s="37"/>
      <c r="CE85" s="37"/>
      <c r="CF85" s="37"/>
      <c r="CG85" s="37"/>
      <c r="CH85" s="37">
        <f>36414.33+23688.42+20623.79+17196.12+17210.04+17210.04+16009.68+16009.68</f>
        <v>164362.1</v>
      </c>
      <c r="CI85" s="37"/>
      <c r="CJ85" s="37"/>
      <c r="CK85" s="37"/>
      <c r="CL85" s="37"/>
      <c r="CM85" s="37"/>
      <c r="CN85" s="37"/>
      <c r="CO85" s="37"/>
      <c r="CP85" s="37"/>
      <c r="CQ85" s="37"/>
      <c r="CR85" s="37"/>
      <c r="CS85" s="37"/>
      <c r="CT85" s="37"/>
      <c r="CU85" s="37"/>
      <c r="CV85" s="37"/>
      <c r="CW85" s="37"/>
      <c r="CX85" s="37" t="s">
        <v>43</v>
      </c>
      <c r="CY85" s="37"/>
      <c r="CZ85" s="37"/>
      <c r="DA85" s="37"/>
      <c r="DB85" s="37"/>
      <c r="DC85" s="37"/>
      <c r="DD85" s="37"/>
      <c r="DE85" s="37"/>
      <c r="DF85" s="37"/>
      <c r="DG85" s="37"/>
      <c r="DH85" s="37"/>
      <c r="DI85" s="37"/>
      <c r="DJ85" s="37"/>
      <c r="DK85" s="37" t="s">
        <v>43</v>
      </c>
      <c r="DL85" s="37"/>
      <c r="DM85" s="37"/>
      <c r="DN85" s="37"/>
      <c r="DO85" s="37"/>
      <c r="DP85" s="37"/>
      <c r="DQ85" s="37"/>
      <c r="DR85" s="37"/>
      <c r="DS85" s="37"/>
      <c r="DT85" s="37"/>
      <c r="DU85" s="37"/>
      <c r="DV85" s="37"/>
      <c r="DW85" s="37"/>
      <c r="DX85" s="37">
        <f t="shared" si="7"/>
        <v>164362.1</v>
      </c>
      <c r="DY85" s="37"/>
      <c r="DZ85" s="37"/>
      <c r="EA85" s="37"/>
      <c r="EB85" s="37"/>
      <c r="EC85" s="37"/>
      <c r="ED85" s="37"/>
      <c r="EE85" s="37"/>
      <c r="EF85" s="37"/>
      <c r="EG85" s="37"/>
      <c r="EH85" s="37"/>
      <c r="EI85" s="37"/>
      <c r="EJ85" s="37"/>
      <c r="EK85" s="37">
        <v>0</v>
      </c>
      <c r="EL85" s="37"/>
      <c r="EM85" s="37"/>
      <c r="EN85" s="37"/>
      <c r="EO85" s="37"/>
      <c r="EP85" s="37"/>
      <c r="EQ85" s="37"/>
      <c r="ER85" s="37"/>
      <c r="ES85" s="37"/>
      <c r="ET85" s="37"/>
      <c r="EU85" s="37"/>
      <c r="EV85" s="37"/>
      <c r="EW85" s="37"/>
      <c r="EX85" s="37">
        <f t="shared" si="6"/>
        <v>134237.9</v>
      </c>
      <c r="EY85" s="37"/>
      <c r="EZ85" s="37"/>
      <c r="FA85" s="37"/>
      <c r="FB85" s="37"/>
      <c r="FC85" s="37"/>
      <c r="FD85" s="37"/>
      <c r="FE85" s="37"/>
      <c r="FF85" s="37"/>
      <c r="FG85" s="37"/>
      <c r="FH85" s="37"/>
      <c r="FI85" s="37"/>
      <c r="FJ85" s="37"/>
    </row>
    <row r="86" spans="1:166" ht="39" customHeight="1">
      <c r="A86" s="63" t="s">
        <v>296</v>
      </c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4"/>
      <c r="AK86" s="68" t="s">
        <v>92</v>
      </c>
      <c r="AL86" s="66"/>
      <c r="AM86" s="66"/>
      <c r="AN86" s="66"/>
      <c r="AO86" s="66"/>
      <c r="AP86" s="67"/>
      <c r="AQ86" s="37" t="s">
        <v>244</v>
      </c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>
        <v>34000</v>
      </c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>
        <f>SUM(BC86)</f>
        <v>34000</v>
      </c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>
        <f>1330.67+1060+1300.6+2134.75+1060+1415.15+1325+1415.75</f>
        <v>11041.92</v>
      </c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 t="s">
        <v>43</v>
      </c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 t="s">
        <v>43</v>
      </c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>
        <f t="shared" si="7"/>
        <v>11041.92</v>
      </c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>
        <v>0</v>
      </c>
      <c r="EL86" s="37"/>
      <c r="EM86" s="37"/>
      <c r="EN86" s="37"/>
      <c r="EO86" s="37"/>
      <c r="EP86" s="37"/>
      <c r="EQ86" s="37"/>
      <c r="ER86" s="37"/>
      <c r="ES86" s="37"/>
      <c r="ET86" s="37"/>
      <c r="EU86" s="37"/>
      <c r="EV86" s="37"/>
      <c r="EW86" s="37"/>
      <c r="EX86" s="37">
        <f t="shared" si="6"/>
        <v>22958.08</v>
      </c>
      <c r="EY86" s="37"/>
      <c r="EZ86" s="37"/>
      <c r="FA86" s="37"/>
      <c r="FB86" s="37"/>
      <c r="FC86" s="37"/>
      <c r="FD86" s="37"/>
      <c r="FE86" s="37"/>
      <c r="FF86" s="37"/>
      <c r="FG86" s="37"/>
      <c r="FH86" s="37"/>
      <c r="FI86" s="37"/>
      <c r="FJ86" s="37"/>
    </row>
    <row r="87" spans="1:166" ht="15" customHeight="1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5"/>
      <c r="AK87" s="68" t="s">
        <v>93</v>
      </c>
      <c r="AL87" s="66"/>
      <c r="AM87" s="66"/>
      <c r="AN87" s="66"/>
      <c r="AO87" s="66"/>
      <c r="AP87" s="67"/>
      <c r="AQ87" s="52" t="s">
        <v>245</v>
      </c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>
        <f>SUM(BC88:BT90)</f>
        <v>8265400</v>
      </c>
      <c r="BD87" s="52"/>
      <c r="BE87" s="52"/>
      <c r="BF87" s="52"/>
      <c r="BG87" s="52"/>
      <c r="BH87" s="52"/>
      <c r="BI87" s="52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>
        <f>SUM(BU88:CG90)</f>
        <v>8265400</v>
      </c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>
        <f>SUM(CH88:CW90)</f>
        <v>5458225.619999999</v>
      </c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 t="s">
        <v>43</v>
      </c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 t="s">
        <v>43</v>
      </c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>
        <f t="shared" si="7"/>
        <v>5458225.619999999</v>
      </c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>
        <f>SUM(EK88:EW90)</f>
        <v>0</v>
      </c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>
        <f t="shared" si="6"/>
        <v>2807174.380000001</v>
      </c>
      <c r="EY87" s="52"/>
      <c r="EZ87" s="52"/>
      <c r="FA87" s="52"/>
      <c r="FB87" s="52"/>
      <c r="FC87" s="52"/>
      <c r="FD87" s="52"/>
      <c r="FE87" s="52"/>
      <c r="FF87" s="52"/>
      <c r="FG87" s="52"/>
      <c r="FH87" s="52"/>
      <c r="FI87" s="52"/>
      <c r="FJ87" s="52"/>
    </row>
    <row r="88" spans="1:166" ht="35.25" customHeight="1">
      <c r="A88" s="63" t="s">
        <v>294</v>
      </c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4"/>
      <c r="AK88" s="68" t="s">
        <v>94</v>
      </c>
      <c r="AL88" s="66"/>
      <c r="AM88" s="66"/>
      <c r="AN88" s="66"/>
      <c r="AO88" s="66"/>
      <c r="AP88" s="67"/>
      <c r="AQ88" s="37" t="s">
        <v>246</v>
      </c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>
        <v>81000</v>
      </c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37"/>
      <c r="BU88" s="37">
        <f aca="true" t="shared" si="8" ref="BU88:BU130">SUM(BC88)</f>
        <v>81000</v>
      </c>
      <c r="BV88" s="37"/>
      <c r="BW88" s="37"/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77">
        <f>4554.98+4925.59+10278.93+6472.74+6475.73+6359.37+6525.14+6584.03</f>
        <v>52176.509999999995</v>
      </c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  <c r="CT88" s="77"/>
      <c r="CU88" s="77"/>
      <c r="CV88" s="77"/>
      <c r="CW88" s="77"/>
      <c r="CX88" s="37" t="s">
        <v>43</v>
      </c>
      <c r="CY88" s="37"/>
      <c r="CZ88" s="37"/>
      <c r="DA88" s="37"/>
      <c r="DB88" s="37"/>
      <c r="DC88" s="37"/>
      <c r="DD88" s="37"/>
      <c r="DE88" s="37"/>
      <c r="DF88" s="37"/>
      <c r="DG88" s="37"/>
      <c r="DH88" s="37"/>
      <c r="DI88" s="37"/>
      <c r="DJ88" s="37"/>
      <c r="DK88" s="37" t="s">
        <v>43</v>
      </c>
      <c r="DL88" s="37"/>
      <c r="DM88" s="37"/>
      <c r="DN88" s="37"/>
      <c r="DO88" s="37"/>
      <c r="DP88" s="37"/>
      <c r="DQ88" s="37"/>
      <c r="DR88" s="37"/>
      <c r="DS88" s="37"/>
      <c r="DT88" s="37"/>
      <c r="DU88" s="37"/>
      <c r="DV88" s="37"/>
      <c r="DW88" s="37"/>
      <c r="DX88" s="37">
        <f t="shared" si="7"/>
        <v>52176.509999999995</v>
      </c>
      <c r="DY88" s="37"/>
      <c r="DZ88" s="37"/>
      <c r="EA88" s="37"/>
      <c r="EB88" s="37"/>
      <c r="EC88" s="37"/>
      <c r="ED88" s="37"/>
      <c r="EE88" s="37"/>
      <c r="EF88" s="37"/>
      <c r="EG88" s="37"/>
      <c r="EH88" s="37"/>
      <c r="EI88" s="37"/>
      <c r="EJ88" s="37"/>
      <c r="EK88" s="37">
        <v>0</v>
      </c>
      <c r="EL88" s="37"/>
      <c r="EM88" s="37"/>
      <c r="EN88" s="37"/>
      <c r="EO88" s="37"/>
      <c r="EP88" s="37"/>
      <c r="EQ88" s="37"/>
      <c r="ER88" s="37"/>
      <c r="ES88" s="37"/>
      <c r="ET88" s="37"/>
      <c r="EU88" s="37"/>
      <c r="EV88" s="37"/>
      <c r="EW88" s="37"/>
      <c r="EX88" s="37">
        <f t="shared" si="6"/>
        <v>28823.490000000005</v>
      </c>
      <c r="EY88" s="37"/>
      <c r="EZ88" s="37"/>
      <c r="FA88" s="37"/>
      <c r="FB88" s="37"/>
      <c r="FC88" s="37"/>
      <c r="FD88" s="37"/>
      <c r="FE88" s="37"/>
      <c r="FF88" s="37"/>
      <c r="FG88" s="37"/>
      <c r="FH88" s="37"/>
      <c r="FI88" s="37"/>
      <c r="FJ88" s="37"/>
    </row>
    <row r="89" spans="1:166" ht="39.75" customHeight="1">
      <c r="A89" s="72" t="s">
        <v>297</v>
      </c>
      <c r="B89" s="72"/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2"/>
      <c r="Q89" s="72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3"/>
      <c r="AK89" s="68" t="s">
        <v>313</v>
      </c>
      <c r="AL89" s="66"/>
      <c r="AM89" s="66"/>
      <c r="AN89" s="66"/>
      <c r="AO89" s="66"/>
      <c r="AP89" s="67"/>
      <c r="AQ89" s="37" t="s">
        <v>247</v>
      </c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37"/>
      <c r="BC89" s="37">
        <v>6084400</v>
      </c>
      <c r="BD89" s="37"/>
      <c r="BE89" s="37"/>
      <c r="BF89" s="37"/>
      <c r="BG89" s="37"/>
      <c r="BH89" s="37"/>
      <c r="BI89" s="37"/>
      <c r="BJ89" s="37"/>
      <c r="BK89" s="37"/>
      <c r="BL89" s="37"/>
      <c r="BM89" s="37"/>
      <c r="BN89" s="37"/>
      <c r="BO89" s="37"/>
      <c r="BP89" s="37"/>
      <c r="BQ89" s="37"/>
      <c r="BR89" s="37"/>
      <c r="BS89" s="37"/>
      <c r="BT89" s="37"/>
      <c r="BU89" s="37">
        <f t="shared" si="8"/>
        <v>6084400</v>
      </c>
      <c r="BV89" s="37"/>
      <c r="BW89" s="37"/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77">
        <f>518272.76+108305.46+1047320.17+506298.39+497759.13+510372.55+511236.65+515930.45</f>
        <v>4215495.56</v>
      </c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  <c r="CT89" s="77"/>
      <c r="CU89" s="77"/>
      <c r="CV89" s="77"/>
      <c r="CW89" s="77"/>
      <c r="CX89" s="37" t="s">
        <v>43</v>
      </c>
      <c r="CY89" s="37"/>
      <c r="CZ89" s="37"/>
      <c r="DA89" s="37"/>
      <c r="DB89" s="37"/>
      <c r="DC89" s="37"/>
      <c r="DD89" s="37"/>
      <c r="DE89" s="37"/>
      <c r="DF89" s="37"/>
      <c r="DG89" s="37"/>
      <c r="DH89" s="37"/>
      <c r="DI89" s="37"/>
      <c r="DJ89" s="37"/>
      <c r="DK89" s="37" t="s">
        <v>43</v>
      </c>
      <c r="DL89" s="37"/>
      <c r="DM89" s="37"/>
      <c r="DN89" s="37"/>
      <c r="DO89" s="37"/>
      <c r="DP89" s="37"/>
      <c r="DQ89" s="37"/>
      <c r="DR89" s="37"/>
      <c r="DS89" s="37"/>
      <c r="DT89" s="37"/>
      <c r="DU89" s="37"/>
      <c r="DV89" s="37"/>
      <c r="DW89" s="37"/>
      <c r="DX89" s="37">
        <f t="shared" si="7"/>
        <v>4215495.56</v>
      </c>
      <c r="DY89" s="37"/>
      <c r="DZ89" s="37"/>
      <c r="EA89" s="37"/>
      <c r="EB89" s="37"/>
      <c r="EC89" s="37"/>
      <c r="ED89" s="37"/>
      <c r="EE89" s="37"/>
      <c r="EF89" s="37"/>
      <c r="EG89" s="37"/>
      <c r="EH89" s="37"/>
      <c r="EI89" s="37"/>
      <c r="EJ89" s="37"/>
      <c r="EK89" s="37">
        <v>0</v>
      </c>
      <c r="EL89" s="37"/>
      <c r="EM89" s="37"/>
      <c r="EN89" s="37"/>
      <c r="EO89" s="37"/>
      <c r="EP89" s="37"/>
      <c r="EQ89" s="37"/>
      <c r="ER89" s="37"/>
      <c r="ES89" s="37"/>
      <c r="ET89" s="37"/>
      <c r="EU89" s="37"/>
      <c r="EV89" s="37"/>
      <c r="EW89" s="37"/>
      <c r="EX89" s="37">
        <f t="shared" si="6"/>
        <v>1868904.4400000004</v>
      </c>
      <c r="EY89" s="37"/>
      <c r="EZ89" s="37"/>
      <c r="FA89" s="37"/>
      <c r="FB89" s="37"/>
      <c r="FC89" s="37"/>
      <c r="FD89" s="37"/>
      <c r="FE89" s="37"/>
      <c r="FF89" s="37"/>
      <c r="FG89" s="37"/>
      <c r="FH89" s="37"/>
      <c r="FI89" s="37"/>
      <c r="FJ89" s="37"/>
    </row>
    <row r="90" spans="1:166" ht="34.5" customHeight="1">
      <c r="A90" s="63" t="s">
        <v>296</v>
      </c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4"/>
      <c r="AK90" s="68" t="s">
        <v>95</v>
      </c>
      <c r="AL90" s="66"/>
      <c r="AM90" s="66"/>
      <c r="AN90" s="66"/>
      <c r="AO90" s="66"/>
      <c r="AP90" s="67"/>
      <c r="AQ90" s="37" t="s">
        <v>248</v>
      </c>
      <c r="AR90" s="37"/>
      <c r="AS90" s="37"/>
      <c r="AT90" s="37"/>
      <c r="AU90" s="37"/>
      <c r="AV90" s="37"/>
      <c r="AW90" s="37"/>
      <c r="AX90" s="37"/>
      <c r="AY90" s="37"/>
      <c r="AZ90" s="37"/>
      <c r="BA90" s="37"/>
      <c r="BB90" s="37"/>
      <c r="BC90" s="37">
        <v>2100000</v>
      </c>
      <c r="BD90" s="37"/>
      <c r="BE90" s="37"/>
      <c r="BF90" s="37"/>
      <c r="BG90" s="37"/>
      <c r="BH90" s="37"/>
      <c r="BI90" s="37"/>
      <c r="BJ90" s="37"/>
      <c r="BK90" s="37"/>
      <c r="BL90" s="37"/>
      <c r="BM90" s="37"/>
      <c r="BN90" s="37"/>
      <c r="BO90" s="37"/>
      <c r="BP90" s="37"/>
      <c r="BQ90" s="37"/>
      <c r="BR90" s="37"/>
      <c r="BS90" s="37"/>
      <c r="BT90" s="37"/>
      <c r="BU90" s="37">
        <f t="shared" si="8"/>
        <v>2100000</v>
      </c>
      <c r="BV90" s="37"/>
      <c r="BW90" s="37"/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77">
        <f>15337.42+148400+183822.4+148400+161720.43+168275+196323.3+168275</f>
        <v>1190553.55</v>
      </c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  <c r="CT90" s="77"/>
      <c r="CU90" s="77"/>
      <c r="CV90" s="77"/>
      <c r="CW90" s="77"/>
      <c r="CX90" s="37" t="s">
        <v>43</v>
      </c>
      <c r="CY90" s="37"/>
      <c r="CZ90" s="37"/>
      <c r="DA90" s="37"/>
      <c r="DB90" s="37"/>
      <c r="DC90" s="37"/>
      <c r="DD90" s="37"/>
      <c r="DE90" s="37"/>
      <c r="DF90" s="37"/>
      <c r="DG90" s="37"/>
      <c r="DH90" s="37"/>
      <c r="DI90" s="37"/>
      <c r="DJ90" s="37"/>
      <c r="DK90" s="37" t="s">
        <v>43</v>
      </c>
      <c r="DL90" s="37"/>
      <c r="DM90" s="37"/>
      <c r="DN90" s="37"/>
      <c r="DO90" s="37"/>
      <c r="DP90" s="37"/>
      <c r="DQ90" s="37"/>
      <c r="DR90" s="37"/>
      <c r="DS90" s="37"/>
      <c r="DT90" s="37"/>
      <c r="DU90" s="37"/>
      <c r="DV90" s="37"/>
      <c r="DW90" s="37"/>
      <c r="DX90" s="37">
        <f t="shared" si="7"/>
        <v>1190553.55</v>
      </c>
      <c r="DY90" s="37"/>
      <c r="DZ90" s="37"/>
      <c r="EA90" s="37"/>
      <c r="EB90" s="37"/>
      <c r="EC90" s="37"/>
      <c r="ED90" s="37"/>
      <c r="EE90" s="37"/>
      <c r="EF90" s="37"/>
      <c r="EG90" s="37"/>
      <c r="EH90" s="37"/>
      <c r="EI90" s="37"/>
      <c r="EJ90" s="37"/>
      <c r="EK90" s="37">
        <v>0</v>
      </c>
      <c r="EL90" s="37"/>
      <c r="EM90" s="37"/>
      <c r="EN90" s="37"/>
      <c r="EO90" s="37"/>
      <c r="EP90" s="37"/>
      <c r="EQ90" s="37"/>
      <c r="ER90" s="37"/>
      <c r="ES90" s="37"/>
      <c r="ET90" s="37"/>
      <c r="EU90" s="37"/>
      <c r="EV90" s="37"/>
      <c r="EW90" s="37"/>
      <c r="EX90" s="37">
        <f t="shared" si="6"/>
        <v>909446.45</v>
      </c>
      <c r="EY90" s="37"/>
      <c r="EZ90" s="37"/>
      <c r="FA90" s="37"/>
      <c r="FB90" s="37"/>
      <c r="FC90" s="37"/>
      <c r="FD90" s="37"/>
      <c r="FE90" s="37"/>
      <c r="FF90" s="37"/>
      <c r="FG90" s="37"/>
      <c r="FH90" s="37"/>
      <c r="FI90" s="37"/>
      <c r="FJ90" s="37"/>
    </row>
    <row r="91" spans="1:166" ht="15" customHeight="1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74"/>
      <c r="AC91" s="74"/>
      <c r="AD91" s="74"/>
      <c r="AE91" s="74"/>
      <c r="AF91" s="74"/>
      <c r="AG91" s="74"/>
      <c r="AH91" s="74"/>
      <c r="AI91" s="74"/>
      <c r="AJ91" s="75"/>
      <c r="AK91" s="68" t="s">
        <v>96</v>
      </c>
      <c r="AL91" s="66"/>
      <c r="AM91" s="66"/>
      <c r="AN91" s="66"/>
      <c r="AO91" s="66"/>
      <c r="AP91" s="67"/>
      <c r="AQ91" s="52" t="s">
        <v>249</v>
      </c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>
        <f>SUM(BC92:BT93)</f>
        <v>44438800</v>
      </c>
      <c r="BD91" s="52"/>
      <c r="BE91" s="52"/>
      <c r="BF91" s="52"/>
      <c r="BG91" s="52"/>
      <c r="BH91" s="52"/>
      <c r="BI91" s="52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>
        <f t="shared" si="8"/>
        <v>44438800</v>
      </c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>
        <f>SUM(CH92:CW93)</f>
        <v>32383279.88</v>
      </c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 t="s">
        <v>43</v>
      </c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 t="s">
        <v>43</v>
      </c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>
        <f aca="true" t="shared" si="9" ref="DX91:DX96">CH91</f>
        <v>32383279.88</v>
      </c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>
        <f>SUM(EK92:EW93)</f>
        <v>0</v>
      </c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>
        <f t="shared" si="6"/>
        <v>12055520.120000001</v>
      </c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</row>
    <row r="92" spans="1:166" ht="33" customHeight="1">
      <c r="A92" s="63" t="s">
        <v>294</v>
      </c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4"/>
      <c r="AK92" s="68" t="s">
        <v>97</v>
      </c>
      <c r="AL92" s="66"/>
      <c r="AM92" s="66"/>
      <c r="AN92" s="66"/>
      <c r="AO92" s="66"/>
      <c r="AP92" s="67"/>
      <c r="AQ92" s="37" t="s">
        <v>250</v>
      </c>
      <c r="AR92" s="37"/>
      <c r="AS92" s="37"/>
      <c r="AT92" s="37"/>
      <c r="AU92" s="37"/>
      <c r="AV92" s="37"/>
      <c r="AW92" s="37"/>
      <c r="AX92" s="37"/>
      <c r="AY92" s="37"/>
      <c r="AZ92" s="37"/>
      <c r="BA92" s="37"/>
      <c r="BB92" s="37"/>
      <c r="BC92" s="37">
        <v>443000</v>
      </c>
      <c r="BD92" s="37"/>
      <c r="BE92" s="37"/>
      <c r="BF92" s="37"/>
      <c r="BG92" s="37"/>
      <c r="BH92" s="37"/>
      <c r="BI92" s="37"/>
      <c r="BJ92" s="37"/>
      <c r="BK92" s="37"/>
      <c r="BL92" s="37"/>
      <c r="BM92" s="37"/>
      <c r="BN92" s="37"/>
      <c r="BO92" s="37"/>
      <c r="BP92" s="37"/>
      <c r="BQ92" s="37"/>
      <c r="BR92" s="37"/>
      <c r="BS92" s="37"/>
      <c r="BT92" s="37"/>
      <c r="BU92" s="37">
        <f t="shared" si="8"/>
        <v>443000</v>
      </c>
      <c r="BV92" s="37"/>
      <c r="BW92" s="37"/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>
        <f>44016.19+96540.7+41559.36+37722.11+37105.38+33945.44+31380.02</f>
        <v>322269.2</v>
      </c>
      <c r="CI92" s="37"/>
      <c r="CJ92" s="37"/>
      <c r="CK92" s="37"/>
      <c r="CL92" s="37"/>
      <c r="CM92" s="37"/>
      <c r="CN92" s="37"/>
      <c r="CO92" s="37"/>
      <c r="CP92" s="37"/>
      <c r="CQ92" s="37"/>
      <c r="CR92" s="37"/>
      <c r="CS92" s="37"/>
      <c r="CT92" s="37"/>
      <c r="CU92" s="37"/>
      <c r="CV92" s="37"/>
      <c r="CW92" s="37"/>
      <c r="CX92" s="37" t="s">
        <v>43</v>
      </c>
      <c r="CY92" s="37"/>
      <c r="CZ92" s="37"/>
      <c r="DA92" s="37"/>
      <c r="DB92" s="37"/>
      <c r="DC92" s="37"/>
      <c r="DD92" s="37"/>
      <c r="DE92" s="37"/>
      <c r="DF92" s="37"/>
      <c r="DG92" s="37"/>
      <c r="DH92" s="37"/>
      <c r="DI92" s="37"/>
      <c r="DJ92" s="37"/>
      <c r="DK92" s="37" t="s">
        <v>43</v>
      </c>
      <c r="DL92" s="37"/>
      <c r="DM92" s="37"/>
      <c r="DN92" s="37"/>
      <c r="DO92" s="37"/>
      <c r="DP92" s="37"/>
      <c r="DQ92" s="37"/>
      <c r="DR92" s="37"/>
      <c r="DS92" s="37"/>
      <c r="DT92" s="37"/>
      <c r="DU92" s="37"/>
      <c r="DV92" s="37"/>
      <c r="DW92" s="37"/>
      <c r="DX92" s="37">
        <f t="shared" si="9"/>
        <v>322269.2</v>
      </c>
      <c r="DY92" s="37"/>
      <c r="DZ92" s="37"/>
      <c r="EA92" s="37"/>
      <c r="EB92" s="37"/>
      <c r="EC92" s="37"/>
      <c r="ED92" s="37"/>
      <c r="EE92" s="37"/>
      <c r="EF92" s="37"/>
      <c r="EG92" s="37"/>
      <c r="EH92" s="37"/>
      <c r="EI92" s="37"/>
      <c r="EJ92" s="37"/>
      <c r="EK92" s="37">
        <v>0</v>
      </c>
      <c r="EL92" s="37"/>
      <c r="EM92" s="37"/>
      <c r="EN92" s="37"/>
      <c r="EO92" s="37"/>
      <c r="EP92" s="37"/>
      <c r="EQ92" s="37"/>
      <c r="ER92" s="37"/>
      <c r="ES92" s="37"/>
      <c r="ET92" s="37"/>
      <c r="EU92" s="37"/>
      <c r="EV92" s="37"/>
      <c r="EW92" s="37"/>
      <c r="EX92" s="37">
        <f t="shared" si="6"/>
        <v>120730.79999999999</v>
      </c>
      <c r="EY92" s="37"/>
      <c r="EZ92" s="37"/>
      <c r="FA92" s="37"/>
      <c r="FB92" s="37"/>
      <c r="FC92" s="37"/>
      <c r="FD92" s="37"/>
      <c r="FE92" s="37"/>
      <c r="FF92" s="37"/>
      <c r="FG92" s="37"/>
      <c r="FH92" s="37"/>
      <c r="FI92" s="37"/>
      <c r="FJ92" s="37"/>
    </row>
    <row r="93" spans="1:166" ht="39" customHeight="1">
      <c r="A93" s="72" t="s">
        <v>297</v>
      </c>
      <c r="B93" s="72"/>
      <c r="C93" s="72"/>
      <c r="D93" s="72"/>
      <c r="E93" s="72"/>
      <c r="F93" s="72"/>
      <c r="G93" s="72"/>
      <c r="H93" s="72"/>
      <c r="I93" s="72"/>
      <c r="J93" s="72"/>
      <c r="K93" s="72"/>
      <c r="L93" s="72"/>
      <c r="M93" s="72"/>
      <c r="N93" s="72"/>
      <c r="O93" s="72"/>
      <c r="P93" s="72"/>
      <c r="Q93" s="72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3"/>
      <c r="AK93" s="68" t="s">
        <v>171</v>
      </c>
      <c r="AL93" s="66"/>
      <c r="AM93" s="66"/>
      <c r="AN93" s="66"/>
      <c r="AO93" s="66"/>
      <c r="AP93" s="67"/>
      <c r="AQ93" s="37" t="s">
        <v>251</v>
      </c>
      <c r="AR93" s="37"/>
      <c r="AS93" s="37"/>
      <c r="AT93" s="37"/>
      <c r="AU93" s="37"/>
      <c r="AV93" s="37"/>
      <c r="AW93" s="37"/>
      <c r="AX93" s="37"/>
      <c r="AY93" s="37"/>
      <c r="AZ93" s="37"/>
      <c r="BA93" s="37"/>
      <c r="BB93" s="37"/>
      <c r="BC93" s="37">
        <v>43995800</v>
      </c>
      <c r="BD93" s="37"/>
      <c r="BE93" s="37"/>
      <c r="BF93" s="37"/>
      <c r="BG93" s="37"/>
      <c r="BH93" s="37"/>
      <c r="BI93" s="37"/>
      <c r="BJ93" s="37"/>
      <c r="BK93" s="37"/>
      <c r="BL93" s="37"/>
      <c r="BM93" s="37"/>
      <c r="BN93" s="37"/>
      <c r="BO93" s="37"/>
      <c r="BP93" s="37"/>
      <c r="BQ93" s="37"/>
      <c r="BR93" s="37"/>
      <c r="BS93" s="37"/>
      <c r="BT93" s="37"/>
      <c r="BU93" s="37">
        <f t="shared" si="8"/>
        <v>43995800</v>
      </c>
      <c r="BV93" s="37"/>
      <c r="BW93" s="37"/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>
        <f>4055983.81+9731597.65+4010738.34+3739756.16+3688166.8+3630560.47+3204207.45</f>
        <v>32061010.68</v>
      </c>
      <c r="CI93" s="37"/>
      <c r="CJ93" s="37"/>
      <c r="CK93" s="37"/>
      <c r="CL93" s="37"/>
      <c r="CM93" s="37"/>
      <c r="CN93" s="37"/>
      <c r="CO93" s="37"/>
      <c r="CP93" s="37"/>
      <c r="CQ93" s="37"/>
      <c r="CR93" s="37"/>
      <c r="CS93" s="37"/>
      <c r="CT93" s="37"/>
      <c r="CU93" s="37"/>
      <c r="CV93" s="37"/>
      <c r="CW93" s="37"/>
      <c r="CX93" s="37" t="s">
        <v>43</v>
      </c>
      <c r="CY93" s="37"/>
      <c r="CZ93" s="37"/>
      <c r="DA93" s="37"/>
      <c r="DB93" s="37"/>
      <c r="DC93" s="37"/>
      <c r="DD93" s="37"/>
      <c r="DE93" s="37"/>
      <c r="DF93" s="37"/>
      <c r="DG93" s="37"/>
      <c r="DH93" s="37"/>
      <c r="DI93" s="37"/>
      <c r="DJ93" s="37"/>
      <c r="DK93" s="37" t="s">
        <v>43</v>
      </c>
      <c r="DL93" s="37"/>
      <c r="DM93" s="37"/>
      <c r="DN93" s="37"/>
      <c r="DO93" s="37"/>
      <c r="DP93" s="37"/>
      <c r="DQ93" s="37"/>
      <c r="DR93" s="37"/>
      <c r="DS93" s="37"/>
      <c r="DT93" s="37"/>
      <c r="DU93" s="37"/>
      <c r="DV93" s="37"/>
      <c r="DW93" s="37"/>
      <c r="DX93" s="37">
        <f t="shared" si="9"/>
        <v>32061010.68</v>
      </c>
      <c r="DY93" s="37"/>
      <c r="DZ93" s="37"/>
      <c r="EA93" s="37"/>
      <c r="EB93" s="37"/>
      <c r="EC93" s="37"/>
      <c r="ED93" s="37"/>
      <c r="EE93" s="37"/>
      <c r="EF93" s="37"/>
      <c r="EG93" s="37"/>
      <c r="EH93" s="37"/>
      <c r="EI93" s="37"/>
      <c r="EJ93" s="37"/>
      <c r="EK93" s="37">
        <v>0</v>
      </c>
      <c r="EL93" s="37"/>
      <c r="EM93" s="37"/>
      <c r="EN93" s="37"/>
      <c r="EO93" s="37"/>
      <c r="EP93" s="37"/>
      <c r="EQ93" s="37"/>
      <c r="ER93" s="37"/>
      <c r="ES93" s="37"/>
      <c r="ET93" s="37"/>
      <c r="EU93" s="37"/>
      <c r="EV93" s="37"/>
      <c r="EW93" s="37"/>
      <c r="EX93" s="37">
        <f t="shared" si="6"/>
        <v>11934789.32</v>
      </c>
      <c r="EY93" s="37"/>
      <c r="EZ93" s="37"/>
      <c r="FA93" s="37"/>
      <c r="FB93" s="37"/>
      <c r="FC93" s="37"/>
      <c r="FD93" s="37"/>
      <c r="FE93" s="37"/>
      <c r="FF93" s="37"/>
      <c r="FG93" s="37"/>
      <c r="FH93" s="37"/>
      <c r="FI93" s="37"/>
      <c r="FJ93" s="37"/>
    </row>
    <row r="94" spans="1:166" ht="15" customHeight="1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74"/>
      <c r="AC94" s="74"/>
      <c r="AD94" s="74"/>
      <c r="AE94" s="74"/>
      <c r="AF94" s="74"/>
      <c r="AG94" s="74"/>
      <c r="AH94" s="74"/>
      <c r="AI94" s="74"/>
      <c r="AJ94" s="75"/>
      <c r="AK94" s="68" t="s">
        <v>314</v>
      </c>
      <c r="AL94" s="66"/>
      <c r="AM94" s="66"/>
      <c r="AN94" s="66"/>
      <c r="AO94" s="66"/>
      <c r="AP94" s="67"/>
      <c r="AQ94" s="52" t="s">
        <v>252</v>
      </c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>
        <f>SUM(BC95:BT96)</f>
        <v>7961200</v>
      </c>
      <c r="BD94" s="52"/>
      <c r="BE94" s="52"/>
      <c r="BF94" s="52"/>
      <c r="BG94" s="52"/>
      <c r="BH94" s="52"/>
      <c r="BI94" s="52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>
        <f t="shared" si="8"/>
        <v>7961200</v>
      </c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>
        <f>SUM(CH95:CW96)</f>
        <v>7278247.330000001</v>
      </c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 t="s">
        <v>43</v>
      </c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 t="s">
        <v>43</v>
      </c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>
        <f t="shared" si="9"/>
        <v>7278247.330000001</v>
      </c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>
        <f>SUM(EK95:EW96)</f>
        <v>0</v>
      </c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>
        <f t="shared" si="6"/>
        <v>682952.669999999</v>
      </c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</row>
    <row r="95" spans="1:166" ht="35.25" customHeight="1">
      <c r="A95" s="63" t="s">
        <v>294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4"/>
      <c r="AK95" s="68" t="s">
        <v>98</v>
      </c>
      <c r="AL95" s="66"/>
      <c r="AM95" s="66"/>
      <c r="AN95" s="66"/>
      <c r="AO95" s="66"/>
      <c r="AP95" s="67"/>
      <c r="AQ95" s="37" t="s">
        <v>253</v>
      </c>
      <c r="AR95" s="37"/>
      <c r="AS95" s="37"/>
      <c r="AT95" s="37"/>
      <c r="AU95" s="37"/>
      <c r="AV95" s="37"/>
      <c r="AW95" s="37"/>
      <c r="AX95" s="37"/>
      <c r="AY95" s="37"/>
      <c r="AZ95" s="37"/>
      <c r="BA95" s="37"/>
      <c r="BB95" s="37"/>
      <c r="BC95" s="37">
        <f>85000-3700+8800</f>
        <v>90100</v>
      </c>
      <c r="BD95" s="37"/>
      <c r="BE95" s="37"/>
      <c r="BF95" s="37"/>
      <c r="BG95" s="37"/>
      <c r="BH95" s="37"/>
      <c r="BI95" s="37"/>
      <c r="BJ95" s="37"/>
      <c r="BK95" s="37"/>
      <c r="BL95" s="37"/>
      <c r="BM95" s="37"/>
      <c r="BN95" s="37"/>
      <c r="BO95" s="37"/>
      <c r="BP95" s="37"/>
      <c r="BQ95" s="37"/>
      <c r="BR95" s="37"/>
      <c r="BS95" s="37"/>
      <c r="BT95" s="37"/>
      <c r="BU95" s="37">
        <f t="shared" si="8"/>
        <v>90100</v>
      </c>
      <c r="BV95" s="37"/>
      <c r="BW95" s="37"/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>
        <f>17013.31+37566.34+14876.9+6121.39+4121.42+2761.8+1411.62</f>
        <v>83872.77999999998</v>
      </c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7"/>
      <c r="CW95" s="37"/>
      <c r="CX95" s="37" t="s">
        <v>43</v>
      </c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 t="s">
        <v>43</v>
      </c>
      <c r="DL95" s="37"/>
      <c r="DM95" s="37"/>
      <c r="DN95" s="37"/>
      <c r="DO95" s="37"/>
      <c r="DP95" s="37"/>
      <c r="DQ95" s="37"/>
      <c r="DR95" s="37"/>
      <c r="DS95" s="37"/>
      <c r="DT95" s="37"/>
      <c r="DU95" s="37"/>
      <c r="DV95" s="37"/>
      <c r="DW95" s="37"/>
      <c r="DX95" s="37">
        <f t="shared" si="9"/>
        <v>83872.77999999998</v>
      </c>
      <c r="DY95" s="37"/>
      <c r="DZ95" s="37"/>
      <c r="EA95" s="37"/>
      <c r="EB95" s="37"/>
      <c r="EC95" s="37"/>
      <c r="ED95" s="37"/>
      <c r="EE95" s="37"/>
      <c r="EF95" s="37"/>
      <c r="EG95" s="37"/>
      <c r="EH95" s="37"/>
      <c r="EI95" s="37"/>
      <c r="EJ95" s="37"/>
      <c r="EK95" s="37">
        <v>0</v>
      </c>
      <c r="EL95" s="37"/>
      <c r="EM95" s="37"/>
      <c r="EN95" s="37"/>
      <c r="EO95" s="37"/>
      <c r="EP95" s="37"/>
      <c r="EQ95" s="37"/>
      <c r="ER95" s="37"/>
      <c r="ES95" s="37"/>
      <c r="ET95" s="37"/>
      <c r="EU95" s="37"/>
      <c r="EV95" s="37"/>
      <c r="EW95" s="37"/>
      <c r="EX95" s="37">
        <f t="shared" si="6"/>
        <v>6227.220000000016</v>
      </c>
      <c r="EY95" s="37"/>
      <c r="EZ95" s="37"/>
      <c r="FA95" s="37"/>
      <c r="FB95" s="37"/>
      <c r="FC95" s="37"/>
      <c r="FD95" s="37"/>
      <c r="FE95" s="37"/>
      <c r="FF95" s="37"/>
      <c r="FG95" s="37"/>
      <c r="FH95" s="37"/>
      <c r="FI95" s="37"/>
      <c r="FJ95" s="37"/>
    </row>
    <row r="96" spans="1:166" ht="38.25" customHeight="1">
      <c r="A96" s="72" t="s">
        <v>297</v>
      </c>
      <c r="B96" s="72"/>
      <c r="C96" s="72"/>
      <c r="D96" s="72"/>
      <c r="E96" s="72"/>
      <c r="F96" s="72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72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3"/>
      <c r="AK96" s="68" t="s">
        <v>99</v>
      </c>
      <c r="AL96" s="66"/>
      <c r="AM96" s="66"/>
      <c r="AN96" s="66"/>
      <c r="AO96" s="66"/>
      <c r="AP96" s="67"/>
      <c r="AQ96" s="37" t="s">
        <v>254</v>
      </c>
      <c r="AR96" s="37"/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>
        <f>7975900-96000-8800</f>
        <v>7871100</v>
      </c>
      <c r="BD96" s="37"/>
      <c r="BE96" s="37"/>
      <c r="BF96" s="37"/>
      <c r="BG96" s="37"/>
      <c r="BH96" s="37"/>
      <c r="BI96" s="37"/>
      <c r="BJ96" s="37"/>
      <c r="BK96" s="37"/>
      <c r="BL96" s="37"/>
      <c r="BM96" s="37"/>
      <c r="BN96" s="37"/>
      <c r="BO96" s="37"/>
      <c r="BP96" s="37"/>
      <c r="BQ96" s="37"/>
      <c r="BR96" s="37"/>
      <c r="BS96" s="37"/>
      <c r="BT96" s="37"/>
      <c r="BU96" s="37">
        <f t="shared" si="8"/>
        <v>7871100</v>
      </c>
      <c r="BV96" s="37"/>
      <c r="BW96" s="37"/>
      <c r="BX96" s="37"/>
      <c r="BY96" s="37"/>
      <c r="BZ96" s="37"/>
      <c r="CA96" s="37"/>
      <c r="CB96" s="37"/>
      <c r="CC96" s="37"/>
      <c r="CD96" s="37"/>
      <c r="CE96" s="37"/>
      <c r="CF96" s="37"/>
      <c r="CG96" s="37"/>
      <c r="CH96" s="37">
        <f>1618130.02+3366543.03+1128761.14+410362.65+352142.48+201611.78+116823.45</f>
        <v>7194374.550000001</v>
      </c>
      <c r="CI96" s="37"/>
      <c r="CJ96" s="37"/>
      <c r="CK96" s="37"/>
      <c r="CL96" s="37"/>
      <c r="CM96" s="37"/>
      <c r="CN96" s="37"/>
      <c r="CO96" s="37"/>
      <c r="CP96" s="37"/>
      <c r="CQ96" s="37"/>
      <c r="CR96" s="37"/>
      <c r="CS96" s="37"/>
      <c r="CT96" s="37"/>
      <c r="CU96" s="37"/>
      <c r="CV96" s="37"/>
      <c r="CW96" s="37"/>
      <c r="CX96" s="37" t="s">
        <v>43</v>
      </c>
      <c r="CY96" s="37"/>
      <c r="CZ96" s="37"/>
      <c r="DA96" s="37"/>
      <c r="DB96" s="37"/>
      <c r="DC96" s="37"/>
      <c r="DD96" s="37"/>
      <c r="DE96" s="37"/>
      <c r="DF96" s="37"/>
      <c r="DG96" s="37"/>
      <c r="DH96" s="37"/>
      <c r="DI96" s="37"/>
      <c r="DJ96" s="37"/>
      <c r="DK96" s="37" t="s">
        <v>43</v>
      </c>
      <c r="DL96" s="37"/>
      <c r="DM96" s="37"/>
      <c r="DN96" s="37"/>
      <c r="DO96" s="37"/>
      <c r="DP96" s="37"/>
      <c r="DQ96" s="37"/>
      <c r="DR96" s="37"/>
      <c r="DS96" s="37"/>
      <c r="DT96" s="37"/>
      <c r="DU96" s="37"/>
      <c r="DV96" s="37"/>
      <c r="DW96" s="37"/>
      <c r="DX96" s="37">
        <f t="shared" si="9"/>
        <v>7194374.550000001</v>
      </c>
      <c r="DY96" s="37"/>
      <c r="DZ96" s="37"/>
      <c r="EA96" s="37"/>
      <c r="EB96" s="37"/>
      <c r="EC96" s="37"/>
      <c r="ED96" s="37"/>
      <c r="EE96" s="37"/>
      <c r="EF96" s="37"/>
      <c r="EG96" s="37"/>
      <c r="EH96" s="37"/>
      <c r="EI96" s="37"/>
      <c r="EJ96" s="37"/>
      <c r="EK96" s="37">
        <v>0</v>
      </c>
      <c r="EL96" s="37"/>
      <c r="EM96" s="37"/>
      <c r="EN96" s="37"/>
      <c r="EO96" s="37"/>
      <c r="EP96" s="37"/>
      <c r="EQ96" s="37"/>
      <c r="ER96" s="37"/>
      <c r="ES96" s="37"/>
      <c r="ET96" s="37"/>
      <c r="EU96" s="37"/>
      <c r="EV96" s="37"/>
      <c r="EW96" s="37"/>
      <c r="EX96" s="37">
        <f t="shared" si="6"/>
        <v>676725.4499999993</v>
      </c>
      <c r="EY96" s="37"/>
      <c r="EZ96" s="37"/>
      <c r="FA96" s="37"/>
      <c r="FB96" s="37"/>
      <c r="FC96" s="37"/>
      <c r="FD96" s="37"/>
      <c r="FE96" s="37"/>
      <c r="FF96" s="37"/>
      <c r="FG96" s="37"/>
      <c r="FH96" s="37"/>
      <c r="FI96" s="37"/>
      <c r="FJ96" s="37"/>
    </row>
    <row r="97" spans="1:166" ht="15" customHeight="1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74"/>
      <c r="AC97" s="74"/>
      <c r="AD97" s="74"/>
      <c r="AE97" s="74"/>
      <c r="AF97" s="74"/>
      <c r="AG97" s="74"/>
      <c r="AH97" s="74"/>
      <c r="AI97" s="74"/>
      <c r="AJ97" s="75"/>
      <c r="AK97" s="68" t="s">
        <v>100</v>
      </c>
      <c r="AL97" s="66"/>
      <c r="AM97" s="66"/>
      <c r="AN97" s="66"/>
      <c r="AO97" s="66"/>
      <c r="AP97" s="67"/>
      <c r="AQ97" s="52" t="s">
        <v>255</v>
      </c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>
        <f>SUM(BC98:BT99)</f>
        <v>342900</v>
      </c>
      <c r="BD97" s="52"/>
      <c r="BE97" s="52"/>
      <c r="BF97" s="52"/>
      <c r="BG97" s="52"/>
      <c r="BH97" s="52"/>
      <c r="BI97" s="52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>
        <f t="shared" si="8"/>
        <v>342900</v>
      </c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>
        <f>SUM(CH98:CW99)</f>
        <v>149158.35</v>
      </c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 t="s">
        <v>43</v>
      </c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 t="s">
        <v>43</v>
      </c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>
        <f aca="true" t="shared" si="10" ref="DX97:DX102">CH97</f>
        <v>149158.35</v>
      </c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>
        <f>SUM(EK98:EW99)</f>
        <v>0</v>
      </c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>
        <f t="shared" si="6"/>
        <v>193741.65</v>
      </c>
      <c r="EY97" s="52"/>
      <c r="EZ97" s="52"/>
      <c r="FA97" s="52"/>
      <c r="FB97" s="52"/>
      <c r="FC97" s="52"/>
      <c r="FD97" s="52"/>
      <c r="FE97" s="52"/>
      <c r="FF97" s="52"/>
      <c r="FG97" s="52"/>
      <c r="FH97" s="52"/>
      <c r="FI97" s="52"/>
      <c r="FJ97" s="52"/>
    </row>
    <row r="98" spans="1:166" ht="38.25" customHeight="1">
      <c r="A98" s="63" t="s">
        <v>294</v>
      </c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4"/>
      <c r="AK98" s="68" t="s">
        <v>101</v>
      </c>
      <c r="AL98" s="66"/>
      <c r="AM98" s="66"/>
      <c r="AN98" s="66"/>
      <c r="AO98" s="66"/>
      <c r="AP98" s="67"/>
      <c r="AQ98" s="37" t="s">
        <v>256</v>
      </c>
      <c r="AR98" s="37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>
        <v>3300</v>
      </c>
      <c r="BD98" s="37"/>
      <c r="BE98" s="37"/>
      <c r="BF98" s="37"/>
      <c r="BG98" s="37"/>
      <c r="BH98" s="37"/>
      <c r="BI98" s="37"/>
      <c r="BJ98" s="37"/>
      <c r="BK98" s="37"/>
      <c r="BL98" s="37"/>
      <c r="BM98" s="37"/>
      <c r="BN98" s="37"/>
      <c r="BO98" s="37"/>
      <c r="BP98" s="37"/>
      <c r="BQ98" s="37"/>
      <c r="BR98" s="37"/>
      <c r="BS98" s="37"/>
      <c r="BT98" s="37"/>
      <c r="BU98" s="37">
        <f t="shared" si="8"/>
        <v>3300</v>
      </c>
      <c r="BV98" s="37"/>
      <c r="BW98" s="37"/>
      <c r="BX98" s="37"/>
      <c r="BY98" s="37"/>
      <c r="BZ98" s="37"/>
      <c r="CA98" s="37"/>
      <c r="CB98" s="37"/>
      <c r="CC98" s="37"/>
      <c r="CD98" s="37"/>
      <c r="CE98" s="37"/>
      <c r="CF98" s="37"/>
      <c r="CG98" s="37"/>
      <c r="CH98" s="37">
        <f>153.57+153.57+307.14+51.19+153.57+153.57+358.33+63.57</f>
        <v>1394.5099999999998</v>
      </c>
      <c r="CI98" s="37"/>
      <c r="CJ98" s="37"/>
      <c r="CK98" s="37"/>
      <c r="CL98" s="37"/>
      <c r="CM98" s="37"/>
      <c r="CN98" s="37"/>
      <c r="CO98" s="37"/>
      <c r="CP98" s="37"/>
      <c r="CQ98" s="37"/>
      <c r="CR98" s="37"/>
      <c r="CS98" s="37"/>
      <c r="CT98" s="37"/>
      <c r="CU98" s="37"/>
      <c r="CV98" s="37"/>
      <c r="CW98" s="37"/>
      <c r="CX98" s="37" t="s">
        <v>43</v>
      </c>
      <c r="CY98" s="37"/>
      <c r="CZ98" s="37"/>
      <c r="DA98" s="37"/>
      <c r="DB98" s="37"/>
      <c r="DC98" s="37"/>
      <c r="DD98" s="37"/>
      <c r="DE98" s="37"/>
      <c r="DF98" s="37"/>
      <c r="DG98" s="37"/>
      <c r="DH98" s="37"/>
      <c r="DI98" s="37"/>
      <c r="DJ98" s="37"/>
      <c r="DK98" s="37" t="s">
        <v>43</v>
      </c>
      <c r="DL98" s="37"/>
      <c r="DM98" s="37"/>
      <c r="DN98" s="37"/>
      <c r="DO98" s="37"/>
      <c r="DP98" s="37"/>
      <c r="DQ98" s="37"/>
      <c r="DR98" s="37"/>
      <c r="DS98" s="37"/>
      <c r="DT98" s="37"/>
      <c r="DU98" s="37"/>
      <c r="DV98" s="37"/>
      <c r="DW98" s="37"/>
      <c r="DX98" s="37">
        <f t="shared" si="10"/>
        <v>1394.5099999999998</v>
      </c>
      <c r="DY98" s="37"/>
      <c r="DZ98" s="37"/>
      <c r="EA98" s="37"/>
      <c r="EB98" s="37"/>
      <c r="EC98" s="37"/>
      <c r="ED98" s="37"/>
      <c r="EE98" s="37"/>
      <c r="EF98" s="37"/>
      <c r="EG98" s="37"/>
      <c r="EH98" s="37"/>
      <c r="EI98" s="37"/>
      <c r="EJ98" s="37"/>
      <c r="EK98" s="37">
        <v>0</v>
      </c>
      <c r="EL98" s="37"/>
      <c r="EM98" s="37"/>
      <c r="EN98" s="37"/>
      <c r="EO98" s="37"/>
      <c r="EP98" s="37"/>
      <c r="EQ98" s="37"/>
      <c r="ER98" s="37"/>
      <c r="ES98" s="37"/>
      <c r="ET98" s="37"/>
      <c r="EU98" s="37"/>
      <c r="EV98" s="37"/>
      <c r="EW98" s="37"/>
      <c r="EX98" s="37">
        <f t="shared" si="6"/>
        <v>1905.4900000000002</v>
      </c>
      <c r="EY98" s="37"/>
      <c r="EZ98" s="37"/>
      <c r="FA98" s="37"/>
      <c r="FB98" s="37"/>
      <c r="FC98" s="37"/>
      <c r="FD98" s="37"/>
      <c r="FE98" s="37"/>
      <c r="FF98" s="37"/>
      <c r="FG98" s="37"/>
      <c r="FH98" s="37"/>
      <c r="FI98" s="37"/>
      <c r="FJ98" s="37"/>
    </row>
    <row r="99" spans="1:166" ht="46.5" customHeight="1">
      <c r="A99" s="72" t="s">
        <v>297</v>
      </c>
      <c r="B99" s="72"/>
      <c r="C99" s="72"/>
      <c r="D99" s="72"/>
      <c r="E99" s="72"/>
      <c r="F99" s="72"/>
      <c r="G99" s="72"/>
      <c r="H99" s="72"/>
      <c r="I99" s="72"/>
      <c r="J99" s="72"/>
      <c r="K99" s="72"/>
      <c r="L99" s="72"/>
      <c r="M99" s="72"/>
      <c r="N99" s="72"/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3"/>
      <c r="AK99" s="68" t="s">
        <v>315</v>
      </c>
      <c r="AL99" s="66"/>
      <c r="AM99" s="66"/>
      <c r="AN99" s="66"/>
      <c r="AO99" s="66"/>
      <c r="AP99" s="67"/>
      <c r="AQ99" s="37" t="s">
        <v>257</v>
      </c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>
        <v>339600</v>
      </c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>
        <f t="shared" si="8"/>
        <v>339600</v>
      </c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>
        <f>15831.84+15831.84+36940.96+15831.84+15831.84+36940.96+10554.56</f>
        <v>147763.84</v>
      </c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 t="s">
        <v>43</v>
      </c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 t="s">
        <v>43</v>
      </c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>
        <f t="shared" si="10"/>
        <v>147763.84</v>
      </c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>
        <v>0</v>
      </c>
      <c r="EL99" s="37"/>
      <c r="EM99" s="37"/>
      <c r="EN99" s="37"/>
      <c r="EO99" s="37"/>
      <c r="EP99" s="37"/>
      <c r="EQ99" s="37"/>
      <c r="ER99" s="37"/>
      <c r="ES99" s="37"/>
      <c r="ET99" s="37"/>
      <c r="EU99" s="37"/>
      <c r="EV99" s="37"/>
      <c r="EW99" s="37"/>
      <c r="EX99" s="37">
        <f t="shared" si="6"/>
        <v>191836.16</v>
      </c>
      <c r="EY99" s="37"/>
      <c r="EZ99" s="37"/>
      <c r="FA99" s="37"/>
      <c r="FB99" s="37"/>
      <c r="FC99" s="37"/>
      <c r="FD99" s="37"/>
      <c r="FE99" s="37"/>
      <c r="FF99" s="37"/>
      <c r="FG99" s="37"/>
      <c r="FH99" s="37"/>
      <c r="FI99" s="37"/>
      <c r="FJ99" s="37"/>
    </row>
    <row r="100" spans="1:166" ht="15" customHeight="1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5"/>
      <c r="AK100" s="68" t="s">
        <v>102</v>
      </c>
      <c r="AL100" s="66"/>
      <c r="AM100" s="66"/>
      <c r="AN100" s="66"/>
      <c r="AO100" s="66"/>
      <c r="AP100" s="67"/>
      <c r="AQ100" s="52" t="s">
        <v>258</v>
      </c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>
        <f>SUM(BC101:BT102)</f>
        <v>6111600</v>
      </c>
      <c r="BD100" s="52"/>
      <c r="BE100" s="52"/>
      <c r="BF100" s="52"/>
      <c r="BG100" s="52"/>
      <c r="BH100" s="52"/>
      <c r="BI100" s="52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>
        <f t="shared" si="8"/>
        <v>6111600</v>
      </c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>
        <f>SUM(CH101:CW102)</f>
        <v>2931157.36</v>
      </c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 t="s">
        <v>43</v>
      </c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 t="s">
        <v>43</v>
      </c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>
        <f t="shared" si="10"/>
        <v>2931157.36</v>
      </c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  <c r="EJ100" s="52"/>
      <c r="EK100" s="52">
        <f>SUM(EK101:EW102)</f>
        <v>0</v>
      </c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>
        <f t="shared" si="6"/>
        <v>3180442.64</v>
      </c>
      <c r="EY100" s="52"/>
      <c r="EZ100" s="52"/>
      <c r="FA100" s="52"/>
      <c r="FB100" s="52"/>
      <c r="FC100" s="52"/>
      <c r="FD100" s="52"/>
      <c r="FE100" s="52"/>
      <c r="FF100" s="52"/>
      <c r="FG100" s="52"/>
      <c r="FH100" s="52"/>
      <c r="FI100" s="52"/>
      <c r="FJ100" s="52"/>
    </row>
    <row r="101" spans="1:166" ht="33" customHeight="1">
      <c r="A101" s="63" t="s">
        <v>294</v>
      </c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4"/>
      <c r="AK101" s="68" t="s">
        <v>316</v>
      </c>
      <c r="AL101" s="66"/>
      <c r="AM101" s="66"/>
      <c r="AN101" s="66"/>
      <c r="AO101" s="66"/>
      <c r="AP101" s="67"/>
      <c r="AQ101" s="37" t="s">
        <v>259</v>
      </c>
      <c r="AR101" s="37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>
        <v>58700</v>
      </c>
      <c r="BD101" s="37"/>
      <c r="BE101" s="37"/>
      <c r="BF101" s="37"/>
      <c r="BG101" s="37"/>
      <c r="BH101" s="37"/>
      <c r="BI101" s="37"/>
      <c r="BJ101" s="37"/>
      <c r="BK101" s="37"/>
      <c r="BL101" s="37"/>
      <c r="BM101" s="37"/>
      <c r="BN101" s="37"/>
      <c r="BO101" s="37"/>
      <c r="BP101" s="37"/>
      <c r="BQ101" s="37"/>
      <c r="BR101" s="37"/>
      <c r="BS101" s="37"/>
      <c r="BT101" s="37"/>
      <c r="BU101" s="37">
        <f t="shared" si="8"/>
        <v>58700</v>
      </c>
      <c r="BV101" s="37"/>
      <c r="BW101" s="37"/>
      <c r="BX101" s="37"/>
      <c r="BY101" s="37"/>
      <c r="BZ101" s="37"/>
      <c r="CA101" s="37"/>
      <c r="CB101" s="37"/>
      <c r="CC101" s="37"/>
      <c r="CD101" s="37"/>
      <c r="CE101" s="37"/>
      <c r="CF101" s="37"/>
      <c r="CG101" s="37"/>
      <c r="CH101" s="37">
        <f>38.68+6136.87+5955.74+3549.11+3363.99+2981.7+3302.49+1954.28</f>
        <v>27282.86</v>
      </c>
      <c r="CI101" s="37"/>
      <c r="CJ101" s="37"/>
      <c r="CK101" s="37"/>
      <c r="CL101" s="37"/>
      <c r="CM101" s="37"/>
      <c r="CN101" s="37"/>
      <c r="CO101" s="37"/>
      <c r="CP101" s="37"/>
      <c r="CQ101" s="37"/>
      <c r="CR101" s="37"/>
      <c r="CS101" s="37"/>
      <c r="CT101" s="37"/>
      <c r="CU101" s="37"/>
      <c r="CV101" s="37"/>
      <c r="CW101" s="37"/>
      <c r="CX101" s="37" t="s">
        <v>43</v>
      </c>
      <c r="CY101" s="37"/>
      <c r="CZ101" s="37"/>
      <c r="DA101" s="37"/>
      <c r="DB101" s="37"/>
      <c r="DC101" s="37"/>
      <c r="DD101" s="37"/>
      <c r="DE101" s="37"/>
      <c r="DF101" s="37"/>
      <c r="DG101" s="37"/>
      <c r="DH101" s="37"/>
      <c r="DI101" s="37"/>
      <c r="DJ101" s="37"/>
      <c r="DK101" s="37" t="s">
        <v>43</v>
      </c>
      <c r="DL101" s="37"/>
      <c r="DM101" s="37"/>
      <c r="DN101" s="37"/>
      <c r="DO101" s="37"/>
      <c r="DP101" s="37"/>
      <c r="DQ101" s="37"/>
      <c r="DR101" s="37"/>
      <c r="DS101" s="37"/>
      <c r="DT101" s="37"/>
      <c r="DU101" s="37"/>
      <c r="DV101" s="37"/>
      <c r="DW101" s="37"/>
      <c r="DX101" s="37">
        <f t="shared" si="10"/>
        <v>27282.86</v>
      </c>
      <c r="DY101" s="37"/>
      <c r="DZ101" s="37"/>
      <c r="EA101" s="37"/>
      <c r="EB101" s="37"/>
      <c r="EC101" s="37"/>
      <c r="ED101" s="37"/>
      <c r="EE101" s="37"/>
      <c r="EF101" s="37"/>
      <c r="EG101" s="37"/>
      <c r="EH101" s="37"/>
      <c r="EI101" s="37"/>
      <c r="EJ101" s="37"/>
      <c r="EK101" s="37">
        <v>0</v>
      </c>
      <c r="EL101" s="37"/>
      <c r="EM101" s="37"/>
      <c r="EN101" s="37"/>
      <c r="EO101" s="37"/>
      <c r="EP101" s="37"/>
      <c r="EQ101" s="37"/>
      <c r="ER101" s="37"/>
      <c r="ES101" s="37"/>
      <c r="ET101" s="37"/>
      <c r="EU101" s="37"/>
      <c r="EV101" s="37"/>
      <c r="EW101" s="37"/>
      <c r="EX101" s="37">
        <f t="shared" si="6"/>
        <v>31417.14</v>
      </c>
      <c r="EY101" s="37"/>
      <c r="EZ101" s="37"/>
      <c r="FA101" s="37"/>
      <c r="FB101" s="37"/>
      <c r="FC101" s="37"/>
      <c r="FD101" s="37"/>
      <c r="FE101" s="37"/>
      <c r="FF101" s="37"/>
      <c r="FG101" s="37"/>
      <c r="FH101" s="37"/>
      <c r="FI101" s="37"/>
      <c r="FJ101" s="37"/>
    </row>
    <row r="102" spans="1:166" ht="34.5" customHeight="1">
      <c r="A102" s="72" t="s">
        <v>297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3"/>
      <c r="AK102" s="68" t="s">
        <v>172</v>
      </c>
      <c r="AL102" s="66"/>
      <c r="AM102" s="66"/>
      <c r="AN102" s="66"/>
      <c r="AO102" s="66"/>
      <c r="AP102" s="67"/>
      <c r="AQ102" s="37" t="s">
        <v>260</v>
      </c>
      <c r="AR102" s="37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>
        <v>6052900</v>
      </c>
      <c r="BD102" s="37"/>
      <c r="BE102" s="37"/>
      <c r="BF102" s="37"/>
      <c r="BG102" s="37"/>
      <c r="BH102" s="37"/>
      <c r="BI102" s="37"/>
      <c r="BJ102" s="37"/>
      <c r="BK102" s="37"/>
      <c r="BL102" s="37"/>
      <c r="BM102" s="37"/>
      <c r="BN102" s="37"/>
      <c r="BO102" s="37"/>
      <c r="BP102" s="37"/>
      <c r="BQ102" s="37"/>
      <c r="BR102" s="37"/>
      <c r="BS102" s="37"/>
      <c r="BT102" s="37"/>
      <c r="BU102" s="37">
        <f t="shared" si="8"/>
        <v>6052900</v>
      </c>
      <c r="BV102" s="37"/>
      <c r="BW102" s="37"/>
      <c r="BX102" s="37"/>
      <c r="BY102" s="37"/>
      <c r="BZ102" s="37"/>
      <c r="CA102" s="37"/>
      <c r="CB102" s="37"/>
      <c r="CC102" s="37"/>
      <c r="CD102" s="37"/>
      <c r="CE102" s="37"/>
      <c r="CF102" s="37"/>
      <c r="CG102" s="37"/>
      <c r="CH102" s="37">
        <f>415461.32+380696.67+454489.49+365887.33+346802.52+360417.42+287437.4+292682.35</f>
        <v>2903874.5</v>
      </c>
      <c r="CI102" s="37"/>
      <c r="CJ102" s="37"/>
      <c r="CK102" s="37"/>
      <c r="CL102" s="37"/>
      <c r="CM102" s="37"/>
      <c r="CN102" s="37"/>
      <c r="CO102" s="37"/>
      <c r="CP102" s="37"/>
      <c r="CQ102" s="37"/>
      <c r="CR102" s="37"/>
      <c r="CS102" s="37"/>
      <c r="CT102" s="37"/>
      <c r="CU102" s="37"/>
      <c r="CV102" s="37"/>
      <c r="CW102" s="37"/>
      <c r="CX102" s="37" t="s">
        <v>43</v>
      </c>
      <c r="CY102" s="37"/>
      <c r="CZ102" s="37"/>
      <c r="DA102" s="37"/>
      <c r="DB102" s="37"/>
      <c r="DC102" s="37"/>
      <c r="DD102" s="37"/>
      <c r="DE102" s="37"/>
      <c r="DF102" s="37"/>
      <c r="DG102" s="37"/>
      <c r="DH102" s="37"/>
      <c r="DI102" s="37"/>
      <c r="DJ102" s="37"/>
      <c r="DK102" s="37" t="s">
        <v>43</v>
      </c>
      <c r="DL102" s="37"/>
      <c r="DM102" s="37"/>
      <c r="DN102" s="37"/>
      <c r="DO102" s="37"/>
      <c r="DP102" s="37"/>
      <c r="DQ102" s="37"/>
      <c r="DR102" s="37"/>
      <c r="DS102" s="37"/>
      <c r="DT102" s="37"/>
      <c r="DU102" s="37"/>
      <c r="DV102" s="37"/>
      <c r="DW102" s="37"/>
      <c r="DX102" s="37">
        <f t="shared" si="10"/>
        <v>2903874.5</v>
      </c>
      <c r="DY102" s="37"/>
      <c r="DZ102" s="37"/>
      <c r="EA102" s="37"/>
      <c r="EB102" s="37"/>
      <c r="EC102" s="37"/>
      <c r="ED102" s="37"/>
      <c r="EE102" s="37"/>
      <c r="EF102" s="37"/>
      <c r="EG102" s="37"/>
      <c r="EH102" s="37"/>
      <c r="EI102" s="37"/>
      <c r="EJ102" s="37"/>
      <c r="EK102" s="37">
        <v>0</v>
      </c>
      <c r="EL102" s="37"/>
      <c r="EM102" s="37"/>
      <c r="EN102" s="37"/>
      <c r="EO102" s="37"/>
      <c r="EP102" s="37"/>
      <c r="EQ102" s="37"/>
      <c r="ER102" s="37"/>
      <c r="ES102" s="37"/>
      <c r="ET102" s="37"/>
      <c r="EU102" s="37"/>
      <c r="EV102" s="37"/>
      <c r="EW102" s="37"/>
      <c r="EX102" s="37">
        <f t="shared" si="6"/>
        <v>3149025.5</v>
      </c>
      <c r="EY102" s="37"/>
      <c r="EZ102" s="37"/>
      <c r="FA102" s="37"/>
      <c r="FB102" s="37"/>
      <c r="FC102" s="37"/>
      <c r="FD102" s="37"/>
      <c r="FE102" s="37"/>
      <c r="FF102" s="37"/>
      <c r="FG102" s="37"/>
      <c r="FH102" s="37"/>
      <c r="FI102" s="37"/>
      <c r="FJ102" s="37"/>
    </row>
    <row r="103" spans="1:166" ht="15" customHeight="1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74"/>
      <c r="AC103" s="74"/>
      <c r="AD103" s="74"/>
      <c r="AE103" s="74"/>
      <c r="AF103" s="74"/>
      <c r="AG103" s="74"/>
      <c r="AH103" s="74"/>
      <c r="AI103" s="74"/>
      <c r="AJ103" s="75"/>
      <c r="AK103" s="68" t="s">
        <v>103</v>
      </c>
      <c r="AL103" s="66"/>
      <c r="AM103" s="66"/>
      <c r="AN103" s="66"/>
      <c r="AO103" s="66"/>
      <c r="AP103" s="67"/>
      <c r="AQ103" s="52" t="s">
        <v>261</v>
      </c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>
        <f>SUM(BC104:BT105)</f>
        <v>3939600</v>
      </c>
      <c r="BD103" s="52"/>
      <c r="BE103" s="52"/>
      <c r="BF103" s="52"/>
      <c r="BG103" s="52"/>
      <c r="BH103" s="52"/>
      <c r="BI103" s="52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>
        <f t="shared" si="8"/>
        <v>3939600</v>
      </c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>
        <f>SUM(CH104:CW105)</f>
        <v>2837570.01</v>
      </c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 t="s">
        <v>43</v>
      </c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 t="s">
        <v>43</v>
      </c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>
        <f aca="true" t="shared" si="11" ref="DX103:DX108">CH103</f>
        <v>2837570.01</v>
      </c>
      <c r="DY103" s="52"/>
      <c r="DZ103" s="52"/>
      <c r="EA103" s="52"/>
      <c r="EB103" s="52"/>
      <c r="EC103" s="52"/>
      <c r="ED103" s="52"/>
      <c r="EE103" s="52"/>
      <c r="EF103" s="52"/>
      <c r="EG103" s="52"/>
      <c r="EH103" s="52"/>
      <c r="EI103" s="52"/>
      <c r="EJ103" s="52"/>
      <c r="EK103" s="52">
        <f>SUM(EK104:EW105)</f>
        <v>0</v>
      </c>
      <c r="EL103" s="52"/>
      <c r="EM103" s="52"/>
      <c r="EN103" s="52"/>
      <c r="EO103" s="52"/>
      <c r="EP103" s="52"/>
      <c r="EQ103" s="52"/>
      <c r="ER103" s="52"/>
      <c r="ES103" s="52"/>
      <c r="ET103" s="52"/>
      <c r="EU103" s="52"/>
      <c r="EV103" s="52"/>
      <c r="EW103" s="52"/>
      <c r="EX103" s="52">
        <f t="shared" si="6"/>
        <v>1102029.9900000002</v>
      </c>
      <c r="EY103" s="52"/>
      <c r="EZ103" s="52"/>
      <c r="FA103" s="52"/>
      <c r="FB103" s="52"/>
      <c r="FC103" s="52"/>
      <c r="FD103" s="52"/>
      <c r="FE103" s="52"/>
      <c r="FF103" s="52"/>
      <c r="FG103" s="52"/>
      <c r="FH103" s="52"/>
      <c r="FI103" s="52"/>
      <c r="FJ103" s="52"/>
    </row>
    <row r="104" spans="1:166" ht="33.75" customHeight="1">
      <c r="A104" s="63" t="s">
        <v>294</v>
      </c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4"/>
      <c r="AK104" s="68" t="s">
        <v>173</v>
      </c>
      <c r="AL104" s="66"/>
      <c r="AM104" s="66"/>
      <c r="AN104" s="66"/>
      <c r="AO104" s="66"/>
      <c r="AP104" s="67"/>
      <c r="AQ104" s="37" t="s">
        <v>262</v>
      </c>
      <c r="AR104" s="37"/>
      <c r="AS104" s="37"/>
      <c r="AT104" s="37"/>
      <c r="AU104" s="37"/>
      <c r="AV104" s="37"/>
      <c r="AW104" s="37"/>
      <c r="AX104" s="37"/>
      <c r="AY104" s="37"/>
      <c r="AZ104" s="37"/>
      <c r="BA104" s="37"/>
      <c r="BB104" s="37"/>
      <c r="BC104" s="37">
        <v>37800</v>
      </c>
      <c r="BD104" s="37"/>
      <c r="BE104" s="37"/>
      <c r="BF104" s="37"/>
      <c r="BG104" s="37"/>
      <c r="BH104" s="37"/>
      <c r="BI104" s="37"/>
      <c r="BJ104" s="37"/>
      <c r="BK104" s="37"/>
      <c r="BL104" s="37"/>
      <c r="BM104" s="37"/>
      <c r="BN104" s="37"/>
      <c r="BO104" s="37"/>
      <c r="BP104" s="37"/>
      <c r="BQ104" s="37"/>
      <c r="BR104" s="37"/>
      <c r="BS104" s="37"/>
      <c r="BT104" s="37"/>
      <c r="BU104" s="37">
        <f t="shared" si="8"/>
        <v>37800</v>
      </c>
      <c r="BV104" s="37"/>
      <c r="BW104" s="37"/>
      <c r="BX104" s="37"/>
      <c r="BY104" s="37"/>
      <c r="BZ104" s="37"/>
      <c r="CA104" s="37"/>
      <c r="CB104" s="37"/>
      <c r="CC104" s="37"/>
      <c r="CD104" s="37"/>
      <c r="CE104" s="37"/>
      <c r="CF104" s="37"/>
      <c r="CG104" s="37"/>
      <c r="CH104" s="37">
        <f>3999.31+3379+3334.96+3425.17+3532.01+3382+3092.94+3114.62</f>
        <v>27260.01</v>
      </c>
      <c r="CI104" s="37"/>
      <c r="CJ104" s="37"/>
      <c r="CK104" s="37"/>
      <c r="CL104" s="37"/>
      <c r="CM104" s="37"/>
      <c r="CN104" s="37"/>
      <c r="CO104" s="37"/>
      <c r="CP104" s="37"/>
      <c r="CQ104" s="37"/>
      <c r="CR104" s="37"/>
      <c r="CS104" s="37"/>
      <c r="CT104" s="37"/>
      <c r="CU104" s="37"/>
      <c r="CV104" s="37"/>
      <c r="CW104" s="37"/>
      <c r="CX104" s="37" t="s">
        <v>43</v>
      </c>
      <c r="CY104" s="37"/>
      <c r="CZ104" s="37"/>
      <c r="DA104" s="37"/>
      <c r="DB104" s="37"/>
      <c r="DC104" s="37"/>
      <c r="DD104" s="37"/>
      <c r="DE104" s="37"/>
      <c r="DF104" s="37"/>
      <c r="DG104" s="37"/>
      <c r="DH104" s="37"/>
      <c r="DI104" s="37"/>
      <c r="DJ104" s="37"/>
      <c r="DK104" s="37" t="s">
        <v>43</v>
      </c>
      <c r="DL104" s="37"/>
      <c r="DM104" s="37"/>
      <c r="DN104" s="37"/>
      <c r="DO104" s="37"/>
      <c r="DP104" s="37"/>
      <c r="DQ104" s="37"/>
      <c r="DR104" s="37"/>
      <c r="DS104" s="37"/>
      <c r="DT104" s="37"/>
      <c r="DU104" s="37"/>
      <c r="DV104" s="37"/>
      <c r="DW104" s="37"/>
      <c r="DX104" s="37">
        <f t="shared" si="11"/>
        <v>27260.01</v>
      </c>
      <c r="DY104" s="37"/>
      <c r="DZ104" s="37"/>
      <c r="EA104" s="37"/>
      <c r="EB104" s="37"/>
      <c r="EC104" s="37"/>
      <c r="ED104" s="37"/>
      <c r="EE104" s="37"/>
      <c r="EF104" s="37"/>
      <c r="EG104" s="37"/>
      <c r="EH104" s="37"/>
      <c r="EI104" s="37"/>
      <c r="EJ104" s="37"/>
      <c r="EK104" s="37">
        <v>0</v>
      </c>
      <c r="EL104" s="37"/>
      <c r="EM104" s="37"/>
      <c r="EN104" s="37"/>
      <c r="EO104" s="37"/>
      <c r="EP104" s="37"/>
      <c r="EQ104" s="37"/>
      <c r="ER104" s="37"/>
      <c r="ES104" s="37"/>
      <c r="ET104" s="37"/>
      <c r="EU104" s="37"/>
      <c r="EV104" s="37"/>
      <c r="EW104" s="37"/>
      <c r="EX104" s="37">
        <f t="shared" si="6"/>
        <v>10539.990000000002</v>
      </c>
      <c r="EY104" s="37"/>
      <c r="EZ104" s="37"/>
      <c r="FA104" s="37"/>
      <c r="FB104" s="37"/>
      <c r="FC104" s="37"/>
      <c r="FD104" s="37"/>
      <c r="FE104" s="37"/>
      <c r="FF104" s="37"/>
      <c r="FG104" s="37"/>
      <c r="FH104" s="37"/>
      <c r="FI104" s="37"/>
      <c r="FJ104" s="37"/>
    </row>
    <row r="105" spans="1:166" ht="39" customHeight="1">
      <c r="A105" s="72" t="s">
        <v>297</v>
      </c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Q105" s="72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3"/>
      <c r="AK105" s="68" t="s">
        <v>122</v>
      </c>
      <c r="AL105" s="66"/>
      <c r="AM105" s="66"/>
      <c r="AN105" s="66"/>
      <c r="AO105" s="66"/>
      <c r="AP105" s="67"/>
      <c r="AQ105" s="37" t="s">
        <v>263</v>
      </c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7"/>
      <c r="BC105" s="37">
        <v>3901800</v>
      </c>
      <c r="BD105" s="37"/>
      <c r="BE105" s="37"/>
      <c r="BF105" s="37"/>
      <c r="BG105" s="37"/>
      <c r="BH105" s="37"/>
      <c r="BI105" s="37"/>
      <c r="BJ105" s="37"/>
      <c r="BK105" s="37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>
        <f t="shared" si="8"/>
        <v>3901800</v>
      </c>
      <c r="BV105" s="37"/>
      <c r="BW105" s="37"/>
      <c r="BX105" s="37"/>
      <c r="BY105" s="37"/>
      <c r="BZ105" s="37"/>
      <c r="CA105" s="37"/>
      <c r="CB105" s="37"/>
      <c r="CC105" s="37"/>
      <c r="CD105" s="37"/>
      <c r="CE105" s="37"/>
      <c r="CF105" s="37"/>
      <c r="CG105" s="37"/>
      <c r="CH105" s="37">
        <f>412300+348350+343810+353110+364125+348660+318860+321095</f>
        <v>2810310</v>
      </c>
      <c r="CI105" s="37"/>
      <c r="CJ105" s="37"/>
      <c r="CK105" s="37"/>
      <c r="CL105" s="37"/>
      <c r="CM105" s="37"/>
      <c r="CN105" s="37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 t="s">
        <v>43</v>
      </c>
      <c r="CY105" s="37"/>
      <c r="CZ105" s="37"/>
      <c r="DA105" s="37"/>
      <c r="DB105" s="37"/>
      <c r="DC105" s="37"/>
      <c r="DD105" s="37"/>
      <c r="DE105" s="37"/>
      <c r="DF105" s="37"/>
      <c r="DG105" s="37"/>
      <c r="DH105" s="37"/>
      <c r="DI105" s="37"/>
      <c r="DJ105" s="37"/>
      <c r="DK105" s="37" t="s">
        <v>43</v>
      </c>
      <c r="DL105" s="37"/>
      <c r="DM105" s="37"/>
      <c r="DN105" s="37"/>
      <c r="DO105" s="37"/>
      <c r="DP105" s="37"/>
      <c r="DQ105" s="37"/>
      <c r="DR105" s="37"/>
      <c r="DS105" s="37"/>
      <c r="DT105" s="37"/>
      <c r="DU105" s="37"/>
      <c r="DV105" s="37"/>
      <c r="DW105" s="37"/>
      <c r="DX105" s="37">
        <f t="shared" si="11"/>
        <v>2810310</v>
      </c>
      <c r="DY105" s="37"/>
      <c r="DZ105" s="37"/>
      <c r="EA105" s="37"/>
      <c r="EB105" s="37"/>
      <c r="EC105" s="37"/>
      <c r="ED105" s="37"/>
      <c r="EE105" s="37"/>
      <c r="EF105" s="37"/>
      <c r="EG105" s="37"/>
      <c r="EH105" s="37"/>
      <c r="EI105" s="37"/>
      <c r="EJ105" s="37"/>
      <c r="EK105" s="37">
        <v>0</v>
      </c>
      <c r="EL105" s="37"/>
      <c r="EM105" s="37"/>
      <c r="EN105" s="37"/>
      <c r="EO105" s="37"/>
      <c r="EP105" s="37"/>
      <c r="EQ105" s="37"/>
      <c r="ER105" s="37"/>
      <c r="ES105" s="37"/>
      <c r="ET105" s="37"/>
      <c r="EU105" s="37"/>
      <c r="EV105" s="37"/>
      <c r="EW105" s="37"/>
      <c r="EX105" s="37">
        <f t="shared" si="6"/>
        <v>1091490</v>
      </c>
      <c r="EY105" s="37"/>
      <c r="EZ105" s="37"/>
      <c r="FA105" s="37"/>
      <c r="FB105" s="37"/>
      <c r="FC105" s="37"/>
      <c r="FD105" s="37"/>
      <c r="FE105" s="37"/>
      <c r="FF105" s="37"/>
      <c r="FG105" s="37"/>
      <c r="FH105" s="37"/>
      <c r="FI105" s="37"/>
      <c r="FJ105" s="37"/>
    </row>
    <row r="106" spans="1:166" ht="15" customHeight="1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74"/>
      <c r="AC106" s="74"/>
      <c r="AD106" s="74"/>
      <c r="AE106" s="74"/>
      <c r="AF106" s="74"/>
      <c r="AG106" s="74"/>
      <c r="AH106" s="74"/>
      <c r="AI106" s="74"/>
      <c r="AJ106" s="75"/>
      <c r="AK106" s="68" t="s">
        <v>174</v>
      </c>
      <c r="AL106" s="66"/>
      <c r="AM106" s="66"/>
      <c r="AN106" s="66"/>
      <c r="AO106" s="66"/>
      <c r="AP106" s="67"/>
      <c r="AQ106" s="52" t="s">
        <v>264</v>
      </c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>
        <f>SUM(BC107:BT108)</f>
        <v>16302700</v>
      </c>
      <c r="BD106" s="52"/>
      <c r="BE106" s="52"/>
      <c r="BF106" s="52"/>
      <c r="BG106" s="52"/>
      <c r="BH106" s="52"/>
      <c r="BI106" s="52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>
        <f t="shared" si="8"/>
        <v>16302700</v>
      </c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>
        <f>SUM(CH107:CW108)</f>
        <v>11446555.809999999</v>
      </c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 t="s">
        <v>43</v>
      </c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 t="s">
        <v>43</v>
      </c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>
        <f t="shared" si="11"/>
        <v>11446555.809999999</v>
      </c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>
        <f>SUM(EK107:EW108)</f>
        <v>0</v>
      </c>
      <c r="EL106" s="52"/>
      <c r="EM106" s="52"/>
      <c r="EN106" s="52"/>
      <c r="EO106" s="52"/>
      <c r="EP106" s="52"/>
      <c r="EQ106" s="52"/>
      <c r="ER106" s="52"/>
      <c r="ES106" s="52"/>
      <c r="ET106" s="52"/>
      <c r="EU106" s="52"/>
      <c r="EV106" s="52"/>
      <c r="EW106" s="52"/>
      <c r="EX106" s="52">
        <f t="shared" si="6"/>
        <v>4856144.190000001</v>
      </c>
      <c r="EY106" s="52"/>
      <c r="EZ106" s="52"/>
      <c r="FA106" s="52"/>
      <c r="FB106" s="52"/>
      <c r="FC106" s="52"/>
      <c r="FD106" s="52"/>
      <c r="FE106" s="52"/>
      <c r="FF106" s="52"/>
      <c r="FG106" s="52"/>
      <c r="FH106" s="52"/>
      <c r="FI106" s="52"/>
      <c r="FJ106" s="52"/>
    </row>
    <row r="107" spans="1:166" ht="41.25" customHeight="1">
      <c r="A107" s="63" t="s">
        <v>294</v>
      </c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4"/>
      <c r="AK107" s="68" t="s">
        <v>175</v>
      </c>
      <c r="AL107" s="66"/>
      <c r="AM107" s="66"/>
      <c r="AN107" s="66"/>
      <c r="AO107" s="66"/>
      <c r="AP107" s="67"/>
      <c r="AQ107" s="37" t="s">
        <v>265</v>
      </c>
      <c r="AR107" s="37"/>
      <c r="AS107" s="37"/>
      <c r="AT107" s="37"/>
      <c r="AU107" s="37"/>
      <c r="AV107" s="37"/>
      <c r="AW107" s="37"/>
      <c r="AX107" s="37"/>
      <c r="AY107" s="37"/>
      <c r="AZ107" s="37"/>
      <c r="BA107" s="37"/>
      <c r="BB107" s="37"/>
      <c r="BC107" s="37">
        <v>23000</v>
      </c>
      <c r="BD107" s="37"/>
      <c r="BE107" s="37"/>
      <c r="BF107" s="37"/>
      <c r="BG107" s="37"/>
      <c r="BH107" s="37"/>
      <c r="BI107" s="37"/>
      <c r="BJ107" s="37"/>
      <c r="BK107" s="37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>
        <f t="shared" si="8"/>
        <v>23000</v>
      </c>
      <c r="BV107" s="37"/>
      <c r="BW107" s="37"/>
      <c r="BX107" s="37"/>
      <c r="BY107" s="37"/>
      <c r="BZ107" s="37"/>
      <c r="CA107" s="37"/>
      <c r="CB107" s="37"/>
      <c r="CC107" s="37"/>
      <c r="CD107" s="37"/>
      <c r="CE107" s="37"/>
      <c r="CF107" s="37"/>
      <c r="CG107" s="37"/>
      <c r="CH107" s="37">
        <f>1807.44+1560.77+1828.17+1648.87+1508.12+1221.51+1599.08+1398.65</f>
        <v>12572.609999999999</v>
      </c>
      <c r="CI107" s="37"/>
      <c r="CJ107" s="37"/>
      <c r="CK107" s="37"/>
      <c r="CL107" s="37"/>
      <c r="CM107" s="37"/>
      <c r="CN107" s="37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 t="s">
        <v>43</v>
      </c>
      <c r="CY107" s="37"/>
      <c r="CZ107" s="37"/>
      <c r="DA107" s="37"/>
      <c r="DB107" s="37"/>
      <c r="DC107" s="37"/>
      <c r="DD107" s="37"/>
      <c r="DE107" s="37"/>
      <c r="DF107" s="37"/>
      <c r="DG107" s="37"/>
      <c r="DH107" s="37"/>
      <c r="DI107" s="37"/>
      <c r="DJ107" s="37"/>
      <c r="DK107" s="37" t="s">
        <v>43</v>
      </c>
      <c r="DL107" s="37"/>
      <c r="DM107" s="37"/>
      <c r="DN107" s="37"/>
      <c r="DO107" s="37"/>
      <c r="DP107" s="37"/>
      <c r="DQ107" s="37"/>
      <c r="DR107" s="37"/>
      <c r="DS107" s="37"/>
      <c r="DT107" s="37"/>
      <c r="DU107" s="37"/>
      <c r="DV107" s="37"/>
      <c r="DW107" s="37"/>
      <c r="DX107" s="37">
        <f t="shared" si="11"/>
        <v>12572.609999999999</v>
      </c>
      <c r="DY107" s="37"/>
      <c r="DZ107" s="37"/>
      <c r="EA107" s="37"/>
      <c r="EB107" s="37"/>
      <c r="EC107" s="37"/>
      <c r="ED107" s="37"/>
      <c r="EE107" s="37"/>
      <c r="EF107" s="37"/>
      <c r="EG107" s="37"/>
      <c r="EH107" s="37"/>
      <c r="EI107" s="37"/>
      <c r="EJ107" s="37"/>
      <c r="EK107" s="37">
        <v>0</v>
      </c>
      <c r="EL107" s="37"/>
      <c r="EM107" s="37"/>
      <c r="EN107" s="37"/>
      <c r="EO107" s="37"/>
      <c r="EP107" s="37"/>
      <c r="EQ107" s="37"/>
      <c r="ER107" s="37"/>
      <c r="ES107" s="37"/>
      <c r="ET107" s="37"/>
      <c r="EU107" s="37"/>
      <c r="EV107" s="37"/>
      <c r="EW107" s="37"/>
      <c r="EX107" s="37">
        <f t="shared" si="6"/>
        <v>10427.390000000001</v>
      </c>
      <c r="EY107" s="37"/>
      <c r="EZ107" s="37"/>
      <c r="FA107" s="37"/>
      <c r="FB107" s="37"/>
      <c r="FC107" s="37"/>
      <c r="FD107" s="37"/>
      <c r="FE107" s="37"/>
      <c r="FF107" s="37"/>
      <c r="FG107" s="37"/>
      <c r="FH107" s="37"/>
      <c r="FI107" s="37"/>
      <c r="FJ107" s="37"/>
    </row>
    <row r="108" spans="1:166" ht="42" customHeight="1">
      <c r="A108" s="72" t="s">
        <v>297</v>
      </c>
      <c r="B108" s="72"/>
      <c r="C108" s="72"/>
      <c r="D108" s="72"/>
      <c r="E108" s="72"/>
      <c r="F108" s="72"/>
      <c r="G108" s="72"/>
      <c r="H108" s="72"/>
      <c r="I108" s="72"/>
      <c r="J108" s="72"/>
      <c r="K108" s="72"/>
      <c r="L108" s="72"/>
      <c r="M108" s="72"/>
      <c r="N108" s="72"/>
      <c r="O108" s="72"/>
      <c r="P108" s="72"/>
      <c r="Q108" s="72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3"/>
      <c r="AK108" s="68" t="s">
        <v>123</v>
      </c>
      <c r="AL108" s="66"/>
      <c r="AM108" s="66"/>
      <c r="AN108" s="66"/>
      <c r="AO108" s="66"/>
      <c r="AP108" s="67"/>
      <c r="AQ108" s="37" t="s">
        <v>266</v>
      </c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7">
        <v>16279700</v>
      </c>
      <c r="BD108" s="37"/>
      <c r="BE108" s="37"/>
      <c r="BF108" s="37"/>
      <c r="BG108" s="37"/>
      <c r="BH108" s="37"/>
      <c r="BI108" s="37"/>
      <c r="BJ108" s="37"/>
      <c r="BK108" s="37"/>
      <c r="BL108" s="37"/>
      <c r="BM108" s="37"/>
      <c r="BN108" s="37"/>
      <c r="BO108" s="37"/>
      <c r="BP108" s="37"/>
      <c r="BQ108" s="37"/>
      <c r="BR108" s="37"/>
      <c r="BS108" s="37"/>
      <c r="BT108" s="37"/>
      <c r="BU108" s="37">
        <f t="shared" si="8"/>
        <v>16279700</v>
      </c>
      <c r="BV108" s="37"/>
      <c r="BW108" s="37"/>
      <c r="BX108" s="37"/>
      <c r="BY108" s="37"/>
      <c r="BZ108" s="37"/>
      <c r="CA108" s="37"/>
      <c r="CB108" s="37"/>
      <c r="CC108" s="37"/>
      <c r="CD108" s="37"/>
      <c r="CE108" s="37"/>
      <c r="CF108" s="37"/>
      <c r="CG108" s="37"/>
      <c r="CH108" s="37">
        <f>1634770.8+1379616.8+1466668.8+1339355.8+1401326+1414881+1464237+1333127</f>
        <v>11433983.2</v>
      </c>
      <c r="CI108" s="37"/>
      <c r="CJ108" s="37"/>
      <c r="CK108" s="37"/>
      <c r="CL108" s="37"/>
      <c r="CM108" s="37"/>
      <c r="CN108" s="37"/>
      <c r="CO108" s="37"/>
      <c r="CP108" s="37"/>
      <c r="CQ108" s="37"/>
      <c r="CR108" s="37"/>
      <c r="CS108" s="37"/>
      <c r="CT108" s="37"/>
      <c r="CU108" s="37"/>
      <c r="CV108" s="37"/>
      <c r="CW108" s="37"/>
      <c r="CX108" s="37" t="s">
        <v>43</v>
      </c>
      <c r="CY108" s="37"/>
      <c r="CZ108" s="37"/>
      <c r="DA108" s="37"/>
      <c r="DB108" s="37"/>
      <c r="DC108" s="37"/>
      <c r="DD108" s="37"/>
      <c r="DE108" s="37"/>
      <c r="DF108" s="37"/>
      <c r="DG108" s="37"/>
      <c r="DH108" s="37"/>
      <c r="DI108" s="37"/>
      <c r="DJ108" s="37"/>
      <c r="DK108" s="37" t="s">
        <v>43</v>
      </c>
      <c r="DL108" s="37"/>
      <c r="DM108" s="37"/>
      <c r="DN108" s="37"/>
      <c r="DO108" s="37"/>
      <c r="DP108" s="37"/>
      <c r="DQ108" s="37"/>
      <c r="DR108" s="37"/>
      <c r="DS108" s="37"/>
      <c r="DT108" s="37"/>
      <c r="DU108" s="37"/>
      <c r="DV108" s="37"/>
      <c r="DW108" s="37"/>
      <c r="DX108" s="37">
        <f t="shared" si="11"/>
        <v>11433983.2</v>
      </c>
      <c r="DY108" s="37"/>
      <c r="DZ108" s="37"/>
      <c r="EA108" s="37"/>
      <c r="EB108" s="37"/>
      <c r="EC108" s="37"/>
      <c r="ED108" s="37"/>
      <c r="EE108" s="37"/>
      <c r="EF108" s="37"/>
      <c r="EG108" s="37"/>
      <c r="EH108" s="37"/>
      <c r="EI108" s="37"/>
      <c r="EJ108" s="37"/>
      <c r="EK108" s="37">
        <v>0</v>
      </c>
      <c r="EL108" s="37"/>
      <c r="EM108" s="37"/>
      <c r="EN108" s="37"/>
      <c r="EO108" s="37"/>
      <c r="EP108" s="37"/>
      <c r="EQ108" s="37"/>
      <c r="ER108" s="37"/>
      <c r="ES108" s="37"/>
      <c r="ET108" s="37"/>
      <c r="EU108" s="37"/>
      <c r="EV108" s="37"/>
      <c r="EW108" s="37"/>
      <c r="EX108" s="37">
        <f t="shared" si="6"/>
        <v>4845716.800000001</v>
      </c>
      <c r="EY108" s="37"/>
      <c r="EZ108" s="37"/>
      <c r="FA108" s="37"/>
      <c r="FB108" s="37"/>
      <c r="FC108" s="37"/>
      <c r="FD108" s="37"/>
      <c r="FE108" s="37"/>
      <c r="FF108" s="37"/>
      <c r="FG108" s="37"/>
      <c r="FH108" s="37"/>
      <c r="FI108" s="37"/>
      <c r="FJ108" s="37"/>
    </row>
    <row r="109" spans="1:166" ht="15" customHeight="1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74"/>
      <c r="AC109" s="74"/>
      <c r="AD109" s="74"/>
      <c r="AE109" s="74"/>
      <c r="AF109" s="74"/>
      <c r="AG109" s="74"/>
      <c r="AH109" s="74"/>
      <c r="AI109" s="74"/>
      <c r="AJ109" s="75"/>
      <c r="AK109" s="68" t="s">
        <v>176</v>
      </c>
      <c r="AL109" s="66"/>
      <c r="AM109" s="66"/>
      <c r="AN109" s="66"/>
      <c r="AO109" s="66"/>
      <c r="AP109" s="67"/>
      <c r="AQ109" s="52" t="s">
        <v>267</v>
      </c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>
        <f>SUM(BC110:BT111)</f>
        <v>2139000</v>
      </c>
      <c r="BD109" s="52"/>
      <c r="BE109" s="52"/>
      <c r="BF109" s="52"/>
      <c r="BG109" s="52"/>
      <c r="BH109" s="52"/>
      <c r="BI109" s="52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>
        <f>SUM(BC109)</f>
        <v>2139000</v>
      </c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>
        <f>SUM(CH110:CW111)</f>
        <v>2138989.63</v>
      </c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 t="s">
        <v>43</v>
      </c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 t="s">
        <v>43</v>
      </c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>
        <f>CH109</f>
        <v>2138989.63</v>
      </c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>
        <f>SUM(EK110:EW111)</f>
        <v>0</v>
      </c>
      <c r="EL109" s="52"/>
      <c r="EM109" s="52"/>
      <c r="EN109" s="52"/>
      <c r="EO109" s="52"/>
      <c r="EP109" s="52"/>
      <c r="EQ109" s="52"/>
      <c r="ER109" s="52"/>
      <c r="ES109" s="52"/>
      <c r="ET109" s="52"/>
      <c r="EU109" s="52"/>
      <c r="EV109" s="52"/>
      <c r="EW109" s="52"/>
      <c r="EX109" s="52">
        <f>SUM(BU109-DX109)</f>
        <v>10.370000000111759</v>
      </c>
      <c r="EY109" s="52"/>
      <c r="EZ109" s="52"/>
      <c r="FA109" s="52"/>
      <c r="FB109" s="52"/>
      <c r="FC109" s="52"/>
      <c r="FD109" s="52"/>
      <c r="FE109" s="52"/>
      <c r="FF109" s="52"/>
      <c r="FG109" s="52"/>
      <c r="FH109" s="52"/>
      <c r="FI109" s="52"/>
      <c r="FJ109" s="52"/>
    </row>
    <row r="110" spans="1:166" ht="32.25" customHeight="1">
      <c r="A110" s="63" t="s">
        <v>294</v>
      </c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4"/>
      <c r="AK110" s="68" t="s">
        <v>177</v>
      </c>
      <c r="AL110" s="66"/>
      <c r="AM110" s="66"/>
      <c r="AN110" s="66"/>
      <c r="AO110" s="66"/>
      <c r="AP110" s="67"/>
      <c r="AQ110" s="37" t="s">
        <v>268</v>
      </c>
      <c r="AR110" s="37"/>
      <c r="AS110" s="37"/>
      <c r="AT110" s="37"/>
      <c r="AU110" s="37"/>
      <c r="AV110" s="37"/>
      <c r="AW110" s="37"/>
      <c r="AX110" s="37"/>
      <c r="AY110" s="37"/>
      <c r="AZ110" s="37"/>
      <c r="BA110" s="37"/>
      <c r="BB110" s="37"/>
      <c r="BC110" s="37">
        <f>17500-364+2292</f>
        <v>19428</v>
      </c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>
        <f>SUM(BC110)</f>
        <v>19428</v>
      </c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>
        <f>5711.07+1142.21+3426.64+1142.21+2284.43+5711.07</f>
        <v>19417.63</v>
      </c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 t="s">
        <v>43</v>
      </c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 t="s">
        <v>43</v>
      </c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>
        <f>CH110</f>
        <v>19417.63</v>
      </c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>
        <v>0</v>
      </c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>
        <f>SUM(BU110-DX110)</f>
        <v>10.369999999998981</v>
      </c>
      <c r="EY110" s="37"/>
      <c r="EZ110" s="37"/>
      <c r="FA110" s="37"/>
      <c r="FB110" s="37"/>
      <c r="FC110" s="37"/>
      <c r="FD110" s="37"/>
      <c r="FE110" s="37"/>
      <c r="FF110" s="37"/>
      <c r="FG110" s="37"/>
      <c r="FH110" s="37"/>
      <c r="FI110" s="37"/>
      <c r="FJ110" s="37"/>
    </row>
    <row r="111" spans="1:166" ht="36.75" customHeight="1">
      <c r="A111" s="72" t="s">
        <v>297</v>
      </c>
      <c r="B111" s="72"/>
      <c r="C111" s="72"/>
      <c r="D111" s="72"/>
      <c r="E111" s="72"/>
      <c r="F111" s="72"/>
      <c r="G111" s="72"/>
      <c r="H111" s="72"/>
      <c r="I111" s="72"/>
      <c r="J111" s="72"/>
      <c r="K111" s="72"/>
      <c r="L111" s="72"/>
      <c r="M111" s="72"/>
      <c r="N111" s="72"/>
      <c r="O111" s="72"/>
      <c r="P111" s="72"/>
      <c r="Q111" s="72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3"/>
      <c r="AK111" s="68" t="s">
        <v>178</v>
      </c>
      <c r="AL111" s="66"/>
      <c r="AM111" s="66"/>
      <c r="AN111" s="66"/>
      <c r="AO111" s="66"/>
      <c r="AP111" s="67"/>
      <c r="AQ111" s="37" t="s">
        <v>269</v>
      </c>
      <c r="AR111" s="37"/>
      <c r="AS111" s="37"/>
      <c r="AT111" s="37"/>
      <c r="AU111" s="37"/>
      <c r="AV111" s="37"/>
      <c r="AW111" s="37"/>
      <c r="AX111" s="37"/>
      <c r="AY111" s="37"/>
      <c r="AZ111" s="37"/>
      <c r="BA111" s="37"/>
      <c r="BB111" s="37"/>
      <c r="BC111" s="37">
        <f>1799300+84764+235508</f>
        <v>2119572</v>
      </c>
      <c r="BD111" s="37"/>
      <c r="BE111" s="37"/>
      <c r="BF111" s="37"/>
      <c r="BG111" s="37"/>
      <c r="BH111" s="37"/>
      <c r="BI111" s="37"/>
      <c r="BJ111" s="37"/>
      <c r="BK111" s="37"/>
      <c r="BL111" s="37"/>
      <c r="BM111" s="37"/>
      <c r="BN111" s="37"/>
      <c r="BO111" s="37"/>
      <c r="BP111" s="37"/>
      <c r="BQ111" s="37"/>
      <c r="BR111" s="37"/>
      <c r="BS111" s="37"/>
      <c r="BT111" s="37"/>
      <c r="BU111" s="37">
        <f>SUM(BC111)</f>
        <v>2119572</v>
      </c>
      <c r="BV111" s="37"/>
      <c r="BW111" s="37"/>
      <c r="BX111" s="37"/>
      <c r="BY111" s="37"/>
      <c r="BZ111" s="37"/>
      <c r="CA111" s="37"/>
      <c r="CB111" s="37"/>
      <c r="CC111" s="37"/>
      <c r="CD111" s="37"/>
      <c r="CE111" s="37"/>
      <c r="CF111" s="37"/>
      <c r="CG111" s="37"/>
      <c r="CH111" s="37">
        <f>588770+117754+353262+117754+353262+588770</f>
        <v>2119572</v>
      </c>
      <c r="CI111" s="37"/>
      <c r="CJ111" s="37"/>
      <c r="CK111" s="37"/>
      <c r="CL111" s="37"/>
      <c r="CM111" s="37"/>
      <c r="CN111" s="37"/>
      <c r="CO111" s="37"/>
      <c r="CP111" s="37"/>
      <c r="CQ111" s="37"/>
      <c r="CR111" s="37"/>
      <c r="CS111" s="37"/>
      <c r="CT111" s="37"/>
      <c r="CU111" s="37"/>
      <c r="CV111" s="37"/>
      <c r="CW111" s="37"/>
      <c r="CX111" s="37" t="s">
        <v>43</v>
      </c>
      <c r="CY111" s="37"/>
      <c r="CZ111" s="37"/>
      <c r="DA111" s="37"/>
      <c r="DB111" s="37"/>
      <c r="DC111" s="37"/>
      <c r="DD111" s="37"/>
      <c r="DE111" s="37"/>
      <c r="DF111" s="37"/>
      <c r="DG111" s="37"/>
      <c r="DH111" s="37"/>
      <c r="DI111" s="37"/>
      <c r="DJ111" s="37"/>
      <c r="DK111" s="37" t="s">
        <v>43</v>
      </c>
      <c r="DL111" s="37"/>
      <c r="DM111" s="37"/>
      <c r="DN111" s="37"/>
      <c r="DO111" s="37"/>
      <c r="DP111" s="37"/>
      <c r="DQ111" s="37"/>
      <c r="DR111" s="37"/>
      <c r="DS111" s="37"/>
      <c r="DT111" s="37"/>
      <c r="DU111" s="37"/>
      <c r="DV111" s="37"/>
      <c r="DW111" s="37"/>
      <c r="DX111" s="37">
        <f>CH111</f>
        <v>2119572</v>
      </c>
      <c r="DY111" s="37"/>
      <c r="DZ111" s="37"/>
      <c r="EA111" s="37"/>
      <c r="EB111" s="37"/>
      <c r="EC111" s="37"/>
      <c r="ED111" s="37"/>
      <c r="EE111" s="37"/>
      <c r="EF111" s="37"/>
      <c r="EG111" s="37"/>
      <c r="EH111" s="37"/>
      <c r="EI111" s="37"/>
      <c r="EJ111" s="37"/>
      <c r="EK111" s="37">
        <v>0</v>
      </c>
      <c r="EL111" s="37"/>
      <c r="EM111" s="37"/>
      <c r="EN111" s="37"/>
      <c r="EO111" s="37"/>
      <c r="EP111" s="37"/>
      <c r="EQ111" s="37"/>
      <c r="ER111" s="37"/>
      <c r="ES111" s="37"/>
      <c r="ET111" s="37"/>
      <c r="EU111" s="37"/>
      <c r="EV111" s="37"/>
      <c r="EW111" s="37"/>
      <c r="EX111" s="37">
        <f>SUM(BU111-DX111)</f>
        <v>0</v>
      </c>
      <c r="EY111" s="37"/>
      <c r="EZ111" s="37"/>
      <c r="FA111" s="37"/>
      <c r="FB111" s="37"/>
      <c r="FC111" s="37"/>
      <c r="FD111" s="37"/>
      <c r="FE111" s="37"/>
      <c r="FF111" s="37"/>
      <c r="FG111" s="37"/>
      <c r="FH111" s="37"/>
      <c r="FI111" s="37"/>
      <c r="FJ111" s="37"/>
    </row>
    <row r="112" spans="1:166" ht="15" customHeight="1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74"/>
      <c r="AC112" s="74"/>
      <c r="AD112" s="74"/>
      <c r="AE112" s="74"/>
      <c r="AF112" s="74"/>
      <c r="AG112" s="74"/>
      <c r="AH112" s="74"/>
      <c r="AI112" s="74"/>
      <c r="AJ112" s="75"/>
      <c r="AK112" s="68" t="s">
        <v>179</v>
      </c>
      <c r="AL112" s="66"/>
      <c r="AM112" s="66"/>
      <c r="AN112" s="66"/>
      <c r="AO112" s="66"/>
      <c r="AP112" s="67"/>
      <c r="AQ112" s="52" t="s">
        <v>270</v>
      </c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>
        <f>SUM(BC113:BT114)</f>
        <v>32700</v>
      </c>
      <c r="BD112" s="52"/>
      <c r="BE112" s="52"/>
      <c r="BF112" s="52"/>
      <c r="BG112" s="52"/>
      <c r="BH112" s="52"/>
      <c r="BI112" s="52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>
        <f t="shared" si="8"/>
        <v>32700</v>
      </c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>
        <f>SUM(CH113:CW114)</f>
        <v>28361.47</v>
      </c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 t="s">
        <v>43</v>
      </c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 t="s">
        <v>43</v>
      </c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>
        <f aca="true" t="shared" si="12" ref="DX112:DX124">CH112</f>
        <v>28361.47</v>
      </c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>
        <f>SUM(EK113:EW114)</f>
        <v>0</v>
      </c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>
        <f t="shared" si="6"/>
        <v>4338.529999999999</v>
      </c>
      <c r="EY112" s="52"/>
      <c r="EZ112" s="52"/>
      <c r="FA112" s="52"/>
      <c r="FB112" s="52"/>
      <c r="FC112" s="52"/>
      <c r="FD112" s="52"/>
      <c r="FE112" s="52"/>
      <c r="FF112" s="52"/>
      <c r="FG112" s="52"/>
      <c r="FH112" s="52"/>
      <c r="FI112" s="52"/>
      <c r="FJ112" s="52"/>
    </row>
    <row r="113" spans="1:166" ht="33.75" customHeight="1">
      <c r="A113" s="63" t="s">
        <v>294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4"/>
      <c r="AK113" s="68" t="s">
        <v>180</v>
      </c>
      <c r="AL113" s="66"/>
      <c r="AM113" s="66"/>
      <c r="AN113" s="66"/>
      <c r="AO113" s="66"/>
      <c r="AP113" s="67"/>
      <c r="AQ113" s="37" t="s">
        <v>271</v>
      </c>
      <c r="AR113" s="37"/>
      <c r="AS113" s="37"/>
      <c r="AT113" s="37"/>
      <c r="AU113" s="37"/>
      <c r="AV113" s="37"/>
      <c r="AW113" s="37"/>
      <c r="AX113" s="37"/>
      <c r="AY113" s="37"/>
      <c r="AZ113" s="37"/>
      <c r="BA113" s="37"/>
      <c r="BB113" s="37"/>
      <c r="BC113" s="37">
        <v>300</v>
      </c>
      <c r="BD113" s="37"/>
      <c r="BE113" s="37"/>
      <c r="BF113" s="37"/>
      <c r="BG113" s="37"/>
      <c r="BH113" s="37"/>
      <c r="BI113" s="37"/>
      <c r="BJ113" s="37"/>
      <c r="BK113" s="37"/>
      <c r="BL113" s="37"/>
      <c r="BM113" s="37"/>
      <c r="BN113" s="37"/>
      <c r="BO113" s="37"/>
      <c r="BP113" s="37"/>
      <c r="BQ113" s="37"/>
      <c r="BR113" s="37"/>
      <c r="BS113" s="37"/>
      <c r="BT113" s="37"/>
      <c r="BU113" s="37">
        <f t="shared" si="8"/>
        <v>300</v>
      </c>
      <c r="BV113" s="37"/>
      <c r="BW113" s="37"/>
      <c r="BX113" s="37"/>
      <c r="BY113" s="37"/>
      <c r="BZ113" s="37"/>
      <c r="CA113" s="37"/>
      <c r="CB113" s="37"/>
      <c r="CC113" s="37"/>
      <c r="CD113" s="37"/>
      <c r="CE113" s="37"/>
      <c r="CF113" s="37"/>
      <c r="CG113" s="37"/>
      <c r="CH113" s="37">
        <f>31.96+24.87+43.4+36.32+31.33+29.57+45.28+29.74</f>
        <v>272.46999999999997</v>
      </c>
      <c r="CI113" s="37"/>
      <c r="CJ113" s="37"/>
      <c r="CK113" s="37"/>
      <c r="CL113" s="37"/>
      <c r="CM113" s="37"/>
      <c r="CN113" s="37"/>
      <c r="CO113" s="37"/>
      <c r="CP113" s="37"/>
      <c r="CQ113" s="37"/>
      <c r="CR113" s="37"/>
      <c r="CS113" s="37"/>
      <c r="CT113" s="37"/>
      <c r="CU113" s="37"/>
      <c r="CV113" s="37"/>
      <c r="CW113" s="37"/>
      <c r="CX113" s="37" t="s">
        <v>43</v>
      </c>
      <c r="CY113" s="37"/>
      <c r="CZ113" s="37"/>
      <c r="DA113" s="37"/>
      <c r="DB113" s="37"/>
      <c r="DC113" s="37"/>
      <c r="DD113" s="37"/>
      <c r="DE113" s="37"/>
      <c r="DF113" s="37"/>
      <c r="DG113" s="37"/>
      <c r="DH113" s="37"/>
      <c r="DI113" s="37"/>
      <c r="DJ113" s="37"/>
      <c r="DK113" s="37" t="s">
        <v>43</v>
      </c>
      <c r="DL113" s="37"/>
      <c r="DM113" s="37"/>
      <c r="DN113" s="37"/>
      <c r="DO113" s="37"/>
      <c r="DP113" s="37"/>
      <c r="DQ113" s="37"/>
      <c r="DR113" s="37"/>
      <c r="DS113" s="37"/>
      <c r="DT113" s="37"/>
      <c r="DU113" s="37"/>
      <c r="DV113" s="37"/>
      <c r="DW113" s="37"/>
      <c r="DX113" s="37">
        <f t="shared" si="12"/>
        <v>272.46999999999997</v>
      </c>
      <c r="DY113" s="37"/>
      <c r="DZ113" s="37"/>
      <c r="EA113" s="37"/>
      <c r="EB113" s="37"/>
      <c r="EC113" s="37"/>
      <c r="ED113" s="37"/>
      <c r="EE113" s="37"/>
      <c r="EF113" s="37"/>
      <c r="EG113" s="37"/>
      <c r="EH113" s="37"/>
      <c r="EI113" s="37"/>
      <c r="EJ113" s="37"/>
      <c r="EK113" s="37">
        <v>0</v>
      </c>
      <c r="EL113" s="37"/>
      <c r="EM113" s="37"/>
      <c r="EN113" s="37"/>
      <c r="EO113" s="37"/>
      <c r="EP113" s="37"/>
      <c r="EQ113" s="37"/>
      <c r="ER113" s="37"/>
      <c r="ES113" s="37"/>
      <c r="ET113" s="37"/>
      <c r="EU113" s="37"/>
      <c r="EV113" s="37"/>
      <c r="EW113" s="37"/>
      <c r="EX113" s="37">
        <f t="shared" si="6"/>
        <v>27.53000000000003</v>
      </c>
      <c r="EY113" s="37"/>
      <c r="EZ113" s="37"/>
      <c r="FA113" s="37"/>
      <c r="FB113" s="37"/>
      <c r="FC113" s="37"/>
      <c r="FD113" s="37"/>
      <c r="FE113" s="37"/>
      <c r="FF113" s="37"/>
      <c r="FG113" s="37"/>
      <c r="FH113" s="37"/>
      <c r="FI113" s="37"/>
      <c r="FJ113" s="37"/>
    </row>
    <row r="114" spans="1:166" ht="35.25" customHeight="1">
      <c r="A114" s="72" t="s">
        <v>297</v>
      </c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3"/>
      <c r="AK114" s="68" t="s">
        <v>181</v>
      </c>
      <c r="AL114" s="66"/>
      <c r="AM114" s="66"/>
      <c r="AN114" s="66"/>
      <c r="AO114" s="66"/>
      <c r="AP114" s="67"/>
      <c r="AQ114" s="37" t="s">
        <v>273</v>
      </c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>
        <v>32400</v>
      </c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>
        <f t="shared" si="8"/>
        <v>32400</v>
      </c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>
        <f>3295+2564+4474+3744+3230+3048+4668+3066</f>
        <v>28089</v>
      </c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 t="s">
        <v>43</v>
      </c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 t="s">
        <v>43</v>
      </c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>
        <f t="shared" si="12"/>
        <v>28089</v>
      </c>
      <c r="DY114" s="37"/>
      <c r="DZ114" s="37"/>
      <c r="EA114" s="37"/>
      <c r="EB114" s="37"/>
      <c r="EC114" s="37"/>
      <c r="ED114" s="37"/>
      <c r="EE114" s="37"/>
      <c r="EF114" s="37"/>
      <c r="EG114" s="37"/>
      <c r="EH114" s="37"/>
      <c r="EI114" s="37"/>
      <c r="EJ114" s="37"/>
      <c r="EK114" s="37">
        <v>0</v>
      </c>
      <c r="EL114" s="37"/>
      <c r="EM114" s="37"/>
      <c r="EN114" s="37"/>
      <c r="EO114" s="37"/>
      <c r="EP114" s="37"/>
      <c r="EQ114" s="37"/>
      <c r="ER114" s="37"/>
      <c r="ES114" s="37"/>
      <c r="ET114" s="37"/>
      <c r="EU114" s="37"/>
      <c r="EV114" s="37"/>
      <c r="EW114" s="37"/>
      <c r="EX114" s="37">
        <f t="shared" si="6"/>
        <v>4311</v>
      </c>
      <c r="EY114" s="37"/>
      <c r="EZ114" s="37"/>
      <c r="FA114" s="37"/>
      <c r="FB114" s="37"/>
      <c r="FC114" s="37"/>
      <c r="FD114" s="37"/>
      <c r="FE114" s="37"/>
      <c r="FF114" s="37"/>
      <c r="FG114" s="37"/>
      <c r="FH114" s="37"/>
      <c r="FI114" s="37"/>
      <c r="FJ114" s="37"/>
    </row>
    <row r="115" spans="1:166" ht="15" customHeight="1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68" t="s">
        <v>182</v>
      </c>
      <c r="AL115" s="66"/>
      <c r="AM115" s="66"/>
      <c r="AN115" s="66"/>
      <c r="AO115" s="66"/>
      <c r="AP115" s="67"/>
      <c r="AQ115" s="52" t="s">
        <v>272</v>
      </c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>
        <f>SUM(BC116:BT117)</f>
        <v>13700</v>
      </c>
      <c r="BD115" s="52"/>
      <c r="BE115" s="52"/>
      <c r="BF115" s="52"/>
      <c r="BG115" s="52"/>
      <c r="BH115" s="52"/>
      <c r="BI115" s="52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>
        <f t="shared" si="8"/>
        <v>13700</v>
      </c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>
        <f>SUM(CH116:CW117)</f>
        <v>6543.74</v>
      </c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 t="s">
        <v>43</v>
      </c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 t="s">
        <v>43</v>
      </c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>
        <f t="shared" si="12"/>
        <v>6543.74</v>
      </c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>
        <f>SUM(EK116:EW117)</f>
        <v>0</v>
      </c>
      <c r="EL115" s="52"/>
      <c r="EM115" s="52"/>
      <c r="EN115" s="52"/>
      <c r="EO115" s="52"/>
      <c r="EP115" s="52"/>
      <c r="EQ115" s="52"/>
      <c r="ER115" s="52"/>
      <c r="ES115" s="52"/>
      <c r="ET115" s="52"/>
      <c r="EU115" s="52"/>
      <c r="EV115" s="52"/>
      <c r="EW115" s="52"/>
      <c r="EX115" s="52">
        <f>BC115-DX115</f>
        <v>7156.26</v>
      </c>
      <c r="EY115" s="52"/>
      <c r="EZ115" s="52"/>
      <c r="FA115" s="52"/>
      <c r="FB115" s="52"/>
      <c r="FC115" s="52"/>
      <c r="FD115" s="52"/>
      <c r="FE115" s="52"/>
      <c r="FF115" s="52"/>
      <c r="FG115" s="52"/>
      <c r="FH115" s="52"/>
      <c r="FI115" s="52"/>
      <c r="FJ115" s="52"/>
    </row>
    <row r="116" spans="1:166" ht="37.5" customHeight="1">
      <c r="A116" s="63" t="s">
        <v>294</v>
      </c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4"/>
      <c r="AK116" s="68" t="s">
        <v>183</v>
      </c>
      <c r="AL116" s="66"/>
      <c r="AM116" s="66"/>
      <c r="AN116" s="66"/>
      <c r="AO116" s="66"/>
      <c r="AP116" s="67"/>
      <c r="AQ116" s="37" t="s">
        <v>274</v>
      </c>
      <c r="AR116" s="37"/>
      <c r="AS116" s="37"/>
      <c r="AT116" s="37"/>
      <c r="AU116" s="37"/>
      <c r="AV116" s="37"/>
      <c r="AW116" s="37"/>
      <c r="AX116" s="37"/>
      <c r="AY116" s="37"/>
      <c r="AZ116" s="37"/>
      <c r="BA116" s="37"/>
      <c r="BB116" s="37"/>
      <c r="BC116" s="37">
        <v>100</v>
      </c>
      <c r="BD116" s="37"/>
      <c r="BE116" s="37"/>
      <c r="BF116" s="37"/>
      <c r="BG116" s="37"/>
      <c r="BH116" s="37"/>
      <c r="BI116" s="37"/>
      <c r="BJ116" s="37"/>
      <c r="BK116" s="37"/>
      <c r="BL116" s="37"/>
      <c r="BM116" s="37"/>
      <c r="BN116" s="37"/>
      <c r="BO116" s="37"/>
      <c r="BP116" s="37"/>
      <c r="BQ116" s="37"/>
      <c r="BR116" s="37"/>
      <c r="BS116" s="37"/>
      <c r="BT116" s="37"/>
      <c r="BU116" s="37">
        <f t="shared" si="8"/>
        <v>100</v>
      </c>
      <c r="BV116" s="37"/>
      <c r="BW116" s="37"/>
      <c r="BX116" s="37"/>
      <c r="BY116" s="37"/>
      <c r="BZ116" s="37"/>
      <c r="CA116" s="37"/>
      <c r="CB116" s="37"/>
      <c r="CC116" s="37"/>
      <c r="CD116" s="37"/>
      <c r="CE116" s="37"/>
      <c r="CF116" s="37"/>
      <c r="CG116" s="37"/>
      <c r="CH116" s="37">
        <f>15.82+31.96+15.09</f>
        <v>62.870000000000005</v>
      </c>
      <c r="CI116" s="37"/>
      <c r="CJ116" s="37"/>
      <c r="CK116" s="37"/>
      <c r="CL116" s="37"/>
      <c r="CM116" s="37"/>
      <c r="CN116" s="37"/>
      <c r="CO116" s="37"/>
      <c r="CP116" s="37"/>
      <c r="CQ116" s="37"/>
      <c r="CR116" s="37"/>
      <c r="CS116" s="37"/>
      <c r="CT116" s="37"/>
      <c r="CU116" s="37"/>
      <c r="CV116" s="37"/>
      <c r="CW116" s="37"/>
      <c r="CX116" s="37" t="s">
        <v>43</v>
      </c>
      <c r="CY116" s="37"/>
      <c r="CZ116" s="37"/>
      <c r="DA116" s="37"/>
      <c r="DB116" s="37"/>
      <c r="DC116" s="37"/>
      <c r="DD116" s="37"/>
      <c r="DE116" s="37"/>
      <c r="DF116" s="37"/>
      <c r="DG116" s="37"/>
      <c r="DH116" s="37"/>
      <c r="DI116" s="37"/>
      <c r="DJ116" s="37"/>
      <c r="DK116" s="37" t="s">
        <v>43</v>
      </c>
      <c r="DL116" s="37"/>
      <c r="DM116" s="37"/>
      <c r="DN116" s="37"/>
      <c r="DO116" s="37"/>
      <c r="DP116" s="37"/>
      <c r="DQ116" s="37"/>
      <c r="DR116" s="37"/>
      <c r="DS116" s="37"/>
      <c r="DT116" s="37"/>
      <c r="DU116" s="37"/>
      <c r="DV116" s="37"/>
      <c r="DW116" s="37"/>
      <c r="DX116" s="37">
        <f t="shared" si="12"/>
        <v>62.870000000000005</v>
      </c>
      <c r="DY116" s="37"/>
      <c r="DZ116" s="37"/>
      <c r="EA116" s="37"/>
      <c r="EB116" s="37"/>
      <c r="EC116" s="37"/>
      <c r="ED116" s="37"/>
      <c r="EE116" s="37"/>
      <c r="EF116" s="37"/>
      <c r="EG116" s="37"/>
      <c r="EH116" s="37"/>
      <c r="EI116" s="37"/>
      <c r="EJ116" s="37"/>
      <c r="EK116" s="37">
        <v>0</v>
      </c>
      <c r="EL116" s="37"/>
      <c r="EM116" s="37"/>
      <c r="EN116" s="37"/>
      <c r="EO116" s="37"/>
      <c r="EP116" s="37"/>
      <c r="EQ116" s="37"/>
      <c r="ER116" s="37"/>
      <c r="ES116" s="37"/>
      <c r="ET116" s="37"/>
      <c r="EU116" s="37"/>
      <c r="EV116" s="37"/>
      <c r="EW116" s="37"/>
      <c r="EX116" s="37">
        <f>BC116-DX116</f>
        <v>37.129999999999995</v>
      </c>
      <c r="EY116" s="37"/>
      <c r="EZ116" s="37"/>
      <c r="FA116" s="37"/>
      <c r="FB116" s="37"/>
      <c r="FC116" s="37"/>
      <c r="FD116" s="37"/>
      <c r="FE116" s="37"/>
      <c r="FF116" s="37"/>
      <c r="FG116" s="37"/>
      <c r="FH116" s="37"/>
      <c r="FI116" s="37"/>
      <c r="FJ116" s="37"/>
    </row>
    <row r="117" spans="1:166" ht="36" customHeight="1">
      <c r="A117" s="72" t="s">
        <v>297</v>
      </c>
      <c r="B117" s="72"/>
      <c r="C117" s="72"/>
      <c r="D117" s="72"/>
      <c r="E117" s="72"/>
      <c r="F117" s="72"/>
      <c r="G117" s="72"/>
      <c r="H117" s="72"/>
      <c r="I117" s="72"/>
      <c r="J117" s="72"/>
      <c r="K117" s="72"/>
      <c r="L117" s="72"/>
      <c r="M117" s="72"/>
      <c r="N117" s="72"/>
      <c r="O117" s="72"/>
      <c r="P117" s="72"/>
      <c r="Q117" s="72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3"/>
      <c r="AK117" s="68" t="s">
        <v>184</v>
      </c>
      <c r="AL117" s="66"/>
      <c r="AM117" s="66"/>
      <c r="AN117" s="66"/>
      <c r="AO117" s="66"/>
      <c r="AP117" s="67"/>
      <c r="AQ117" s="37" t="s">
        <v>275</v>
      </c>
      <c r="AR117" s="37"/>
      <c r="AS117" s="37"/>
      <c r="AT117" s="37"/>
      <c r="AU117" s="37"/>
      <c r="AV117" s="37"/>
      <c r="AW117" s="37"/>
      <c r="AX117" s="37"/>
      <c r="AY117" s="37"/>
      <c r="AZ117" s="37"/>
      <c r="BA117" s="37"/>
      <c r="BB117" s="37"/>
      <c r="BC117" s="37">
        <v>13600</v>
      </c>
      <c r="BD117" s="37"/>
      <c r="BE117" s="37"/>
      <c r="BF117" s="37"/>
      <c r="BG117" s="37"/>
      <c r="BH117" s="37"/>
      <c r="BI117" s="37"/>
      <c r="BJ117" s="37"/>
      <c r="BK117" s="37"/>
      <c r="BL117" s="37"/>
      <c r="BM117" s="37"/>
      <c r="BN117" s="37"/>
      <c r="BO117" s="37"/>
      <c r="BP117" s="37"/>
      <c r="BQ117" s="37"/>
      <c r="BR117" s="37"/>
      <c r="BS117" s="37"/>
      <c r="BT117" s="37"/>
      <c r="BU117" s="37">
        <f t="shared" si="8"/>
        <v>13600</v>
      </c>
      <c r="BV117" s="37"/>
      <c r="BW117" s="37"/>
      <c r="BX117" s="37"/>
      <c r="BY117" s="37"/>
      <c r="BZ117" s="37"/>
      <c r="CA117" s="37"/>
      <c r="CB117" s="37"/>
      <c r="CC117" s="37"/>
      <c r="CD117" s="37"/>
      <c r="CE117" s="37"/>
      <c r="CF117" s="37"/>
      <c r="CG117" s="37"/>
      <c r="CH117" s="37">
        <f>1630.73+3294.4+1555.74</f>
        <v>6480.87</v>
      </c>
      <c r="CI117" s="37"/>
      <c r="CJ117" s="37"/>
      <c r="CK117" s="37"/>
      <c r="CL117" s="37"/>
      <c r="CM117" s="37"/>
      <c r="CN117" s="37"/>
      <c r="CO117" s="37"/>
      <c r="CP117" s="37"/>
      <c r="CQ117" s="37"/>
      <c r="CR117" s="37"/>
      <c r="CS117" s="37"/>
      <c r="CT117" s="37"/>
      <c r="CU117" s="37"/>
      <c r="CV117" s="37"/>
      <c r="CW117" s="37"/>
      <c r="CX117" s="37" t="s">
        <v>43</v>
      </c>
      <c r="CY117" s="37"/>
      <c r="CZ117" s="37"/>
      <c r="DA117" s="37"/>
      <c r="DB117" s="37"/>
      <c r="DC117" s="37"/>
      <c r="DD117" s="37"/>
      <c r="DE117" s="37"/>
      <c r="DF117" s="37"/>
      <c r="DG117" s="37"/>
      <c r="DH117" s="37"/>
      <c r="DI117" s="37"/>
      <c r="DJ117" s="37"/>
      <c r="DK117" s="37" t="s">
        <v>43</v>
      </c>
      <c r="DL117" s="37"/>
      <c r="DM117" s="37"/>
      <c r="DN117" s="37"/>
      <c r="DO117" s="37"/>
      <c r="DP117" s="37"/>
      <c r="DQ117" s="37"/>
      <c r="DR117" s="37"/>
      <c r="DS117" s="37"/>
      <c r="DT117" s="37"/>
      <c r="DU117" s="37"/>
      <c r="DV117" s="37"/>
      <c r="DW117" s="37"/>
      <c r="DX117" s="37">
        <f t="shared" si="12"/>
        <v>6480.87</v>
      </c>
      <c r="DY117" s="37"/>
      <c r="DZ117" s="37"/>
      <c r="EA117" s="37"/>
      <c r="EB117" s="37"/>
      <c r="EC117" s="37"/>
      <c r="ED117" s="37"/>
      <c r="EE117" s="37"/>
      <c r="EF117" s="37"/>
      <c r="EG117" s="37"/>
      <c r="EH117" s="37"/>
      <c r="EI117" s="37"/>
      <c r="EJ117" s="37"/>
      <c r="EK117" s="37">
        <v>0</v>
      </c>
      <c r="EL117" s="37"/>
      <c r="EM117" s="37"/>
      <c r="EN117" s="37"/>
      <c r="EO117" s="37"/>
      <c r="EP117" s="37"/>
      <c r="EQ117" s="37"/>
      <c r="ER117" s="37"/>
      <c r="ES117" s="37"/>
      <c r="ET117" s="37"/>
      <c r="EU117" s="37"/>
      <c r="EV117" s="37"/>
      <c r="EW117" s="37"/>
      <c r="EX117" s="37">
        <f>BC117-DX117</f>
        <v>7119.13</v>
      </c>
      <c r="EY117" s="37"/>
      <c r="EZ117" s="37"/>
      <c r="FA117" s="37"/>
      <c r="FB117" s="37"/>
      <c r="FC117" s="37"/>
      <c r="FD117" s="37"/>
      <c r="FE117" s="37"/>
      <c r="FF117" s="37"/>
      <c r="FG117" s="37"/>
      <c r="FH117" s="37"/>
      <c r="FI117" s="37"/>
      <c r="FJ117" s="37"/>
    </row>
    <row r="118" spans="1:166" ht="36" customHeight="1">
      <c r="A118" s="89" t="s">
        <v>297</v>
      </c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  <c r="AJ118" s="90"/>
      <c r="AK118" s="68" t="s">
        <v>185</v>
      </c>
      <c r="AL118" s="66"/>
      <c r="AM118" s="66"/>
      <c r="AN118" s="66"/>
      <c r="AO118" s="66"/>
      <c r="AP118" s="67"/>
      <c r="AQ118" s="52" t="s">
        <v>324</v>
      </c>
      <c r="AR118" s="52"/>
      <c r="AS118" s="52"/>
      <c r="AT118" s="52"/>
      <c r="AU118" s="52"/>
      <c r="AV118" s="52"/>
      <c r="AW118" s="52"/>
      <c r="AX118" s="52"/>
      <c r="AY118" s="52"/>
      <c r="AZ118" s="52"/>
      <c r="BA118" s="52"/>
      <c r="BB118" s="52"/>
      <c r="BC118" s="52">
        <v>20000</v>
      </c>
      <c r="BD118" s="52"/>
      <c r="BE118" s="52"/>
      <c r="BF118" s="52"/>
      <c r="BG118" s="52"/>
      <c r="BH118" s="52"/>
      <c r="BI118" s="52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>
        <f>SUM(BC118)</f>
        <v>20000</v>
      </c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>
        <v>20000</v>
      </c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 t="s">
        <v>43</v>
      </c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 t="s">
        <v>43</v>
      </c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>
        <f>CH118</f>
        <v>20000</v>
      </c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2">
        <v>0</v>
      </c>
      <c r="EL118" s="52"/>
      <c r="EM118" s="52"/>
      <c r="EN118" s="52"/>
      <c r="EO118" s="52"/>
      <c r="EP118" s="52"/>
      <c r="EQ118" s="52"/>
      <c r="ER118" s="52"/>
      <c r="ES118" s="52"/>
      <c r="ET118" s="52"/>
      <c r="EU118" s="52"/>
      <c r="EV118" s="52"/>
      <c r="EW118" s="52"/>
      <c r="EX118" s="52">
        <f>SUM(BU118-DX118)</f>
        <v>0</v>
      </c>
      <c r="EY118" s="52"/>
      <c r="EZ118" s="52"/>
      <c r="FA118" s="52"/>
      <c r="FB118" s="52"/>
      <c r="FC118" s="52"/>
      <c r="FD118" s="52"/>
      <c r="FE118" s="52"/>
      <c r="FF118" s="52"/>
      <c r="FG118" s="52"/>
      <c r="FH118" s="52"/>
      <c r="FI118" s="52"/>
      <c r="FJ118" s="52"/>
    </row>
    <row r="119" spans="1:166" ht="36" customHeight="1">
      <c r="A119" s="89" t="s">
        <v>297</v>
      </c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90"/>
      <c r="AK119" s="68" t="s">
        <v>186</v>
      </c>
      <c r="AL119" s="66"/>
      <c r="AM119" s="66"/>
      <c r="AN119" s="66"/>
      <c r="AO119" s="66"/>
      <c r="AP119" s="67"/>
      <c r="AQ119" s="52" t="s">
        <v>276</v>
      </c>
      <c r="AR119" s="52"/>
      <c r="AS119" s="52"/>
      <c r="AT119" s="52"/>
      <c r="AU119" s="52"/>
      <c r="AV119" s="52"/>
      <c r="AW119" s="52"/>
      <c r="AX119" s="52"/>
      <c r="AY119" s="52"/>
      <c r="AZ119" s="52"/>
      <c r="BA119" s="52"/>
      <c r="BB119" s="52"/>
      <c r="BC119" s="52">
        <v>265400</v>
      </c>
      <c r="BD119" s="52"/>
      <c r="BE119" s="52"/>
      <c r="BF119" s="52"/>
      <c r="BG119" s="52"/>
      <c r="BH119" s="52"/>
      <c r="BI119" s="52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>
        <f t="shared" si="8"/>
        <v>265400</v>
      </c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>
        <f>13576.36+9839.48+11217+10528.24+10528.24+10528.24+29830.01</f>
        <v>96047.56999999999</v>
      </c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 t="s">
        <v>43</v>
      </c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 t="s">
        <v>43</v>
      </c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>
        <f t="shared" si="12"/>
        <v>96047.56999999999</v>
      </c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>
        <v>0</v>
      </c>
      <c r="EL119" s="52"/>
      <c r="EM119" s="52"/>
      <c r="EN119" s="52"/>
      <c r="EO119" s="52"/>
      <c r="EP119" s="52"/>
      <c r="EQ119" s="52"/>
      <c r="ER119" s="52"/>
      <c r="ES119" s="52"/>
      <c r="ET119" s="52"/>
      <c r="EU119" s="52"/>
      <c r="EV119" s="52"/>
      <c r="EW119" s="52"/>
      <c r="EX119" s="52">
        <f t="shared" si="6"/>
        <v>169352.43</v>
      </c>
      <c r="EY119" s="52"/>
      <c r="EZ119" s="52"/>
      <c r="FA119" s="52"/>
      <c r="FB119" s="52"/>
      <c r="FC119" s="52"/>
      <c r="FD119" s="52"/>
      <c r="FE119" s="52"/>
      <c r="FF119" s="52"/>
      <c r="FG119" s="52"/>
      <c r="FH119" s="52"/>
      <c r="FI119" s="52"/>
      <c r="FJ119" s="52"/>
    </row>
    <row r="120" spans="1:166" ht="46.5" customHeight="1">
      <c r="A120" s="89" t="s">
        <v>297</v>
      </c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  <c r="W120" s="89"/>
      <c r="X120" s="89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90"/>
      <c r="AK120" s="68" t="s">
        <v>187</v>
      </c>
      <c r="AL120" s="66"/>
      <c r="AM120" s="66"/>
      <c r="AN120" s="66"/>
      <c r="AO120" s="66"/>
      <c r="AP120" s="67"/>
      <c r="AQ120" s="91" t="s">
        <v>277</v>
      </c>
      <c r="AR120" s="91"/>
      <c r="AS120" s="91"/>
      <c r="AT120" s="91"/>
      <c r="AU120" s="91"/>
      <c r="AV120" s="91"/>
      <c r="AW120" s="91"/>
      <c r="AX120" s="91"/>
      <c r="AY120" s="91"/>
      <c r="AZ120" s="91"/>
      <c r="BA120" s="91"/>
      <c r="BB120" s="91"/>
      <c r="BC120" s="52">
        <v>8252300</v>
      </c>
      <c r="BD120" s="52"/>
      <c r="BE120" s="52"/>
      <c r="BF120" s="52"/>
      <c r="BG120" s="52"/>
      <c r="BH120" s="52"/>
      <c r="BI120" s="52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>
        <f t="shared" si="8"/>
        <v>8252300</v>
      </c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>
        <f>1225230.98+1195432.66+804055.96+869803.44+719772.38+665421.84</f>
        <v>5479717.26</v>
      </c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 t="s">
        <v>43</v>
      </c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 t="s">
        <v>43</v>
      </c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>
        <f t="shared" si="12"/>
        <v>5479717.26</v>
      </c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>
        <v>0</v>
      </c>
      <c r="EL120" s="52"/>
      <c r="EM120" s="52"/>
      <c r="EN120" s="52"/>
      <c r="EO120" s="52"/>
      <c r="EP120" s="52"/>
      <c r="EQ120" s="52"/>
      <c r="ER120" s="52"/>
      <c r="ES120" s="52"/>
      <c r="ET120" s="52"/>
      <c r="EU120" s="52"/>
      <c r="EV120" s="52"/>
      <c r="EW120" s="52"/>
      <c r="EX120" s="52">
        <f t="shared" si="6"/>
        <v>2772582.74</v>
      </c>
      <c r="EY120" s="52"/>
      <c r="EZ120" s="52"/>
      <c r="FA120" s="52"/>
      <c r="FB120" s="52"/>
      <c r="FC120" s="52"/>
      <c r="FD120" s="52"/>
      <c r="FE120" s="52"/>
      <c r="FF120" s="52"/>
      <c r="FG120" s="52"/>
      <c r="FH120" s="52"/>
      <c r="FI120" s="52"/>
      <c r="FJ120" s="52"/>
    </row>
    <row r="121" spans="1:166" ht="15" customHeight="1">
      <c r="A121" s="74"/>
      <c r="B121" s="74"/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5"/>
      <c r="AK121" s="68" t="s">
        <v>188</v>
      </c>
      <c r="AL121" s="66"/>
      <c r="AM121" s="66"/>
      <c r="AN121" s="66"/>
      <c r="AO121" s="66"/>
      <c r="AP121" s="67"/>
      <c r="AQ121" s="91" t="s">
        <v>322</v>
      </c>
      <c r="AR121" s="91"/>
      <c r="AS121" s="91"/>
      <c r="AT121" s="91"/>
      <c r="AU121" s="91"/>
      <c r="AV121" s="91"/>
      <c r="AW121" s="91"/>
      <c r="AX121" s="91"/>
      <c r="AY121" s="91"/>
      <c r="AZ121" s="91"/>
      <c r="BA121" s="91"/>
      <c r="BB121" s="91"/>
      <c r="BC121" s="52">
        <f>SUM(BC122:BT123)</f>
        <v>7496300</v>
      </c>
      <c r="BD121" s="52"/>
      <c r="BE121" s="52"/>
      <c r="BF121" s="52"/>
      <c r="BG121" s="52"/>
      <c r="BH121" s="52"/>
      <c r="BI121" s="52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>
        <f t="shared" si="8"/>
        <v>7496300</v>
      </c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>
        <f>SUM(CH122:CW123)</f>
        <v>4977758.419999999</v>
      </c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 t="s">
        <v>43</v>
      </c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 t="s">
        <v>43</v>
      </c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>
        <f t="shared" si="12"/>
        <v>4977758.419999999</v>
      </c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/>
      <c r="EJ121" s="52"/>
      <c r="EK121" s="52">
        <f>SUM(EK122:EW123)</f>
        <v>0</v>
      </c>
      <c r="EL121" s="52"/>
      <c r="EM121" s="52"/>
      <c r="EN121" s="52"/>
      <c r="EO121" s="52"/>
      <c r="EP121" s="52"/>
      <c r="EQ121" s="52"/>
      <c r="ER121" s="52"/>
      <c r="ES121" s="52"/>
      <c r="ET121" s="52"/>
      <c r="EU121" s="52"/>
      <c r="EV121" s="52"/>
      <c r="EW121" s="52"/>
      <c r="EX121" s="52">
        <f t="shared" si="6"/>
        <v>2518541.580000001</v>
      </c>
      <c r="EY121" s="52"/>
      <c r="EZ121" s="52"/>
      <c r="FA121" s="52"/>
      <c r="FB121" s="52"/>
      <c r="FC121" s="52"/>
      <c r="FD121" s="52"/>
      <c r="FE121" s="52"/>
      <c r="FF121" s="52"/>
      <c r="FG121" s="52"/>
      <c r="FH121" s="52"/>
      <c r="FI121" s="52"/>
      <c r="FJ121" s="52"/>
    </row>
    <row r="122" spans="1:166" ht="43.5" customHeight="1">
      <c r="A122" s="63" t="s">
        <v>294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4"/>
      <c r="AK122" s="68" t="s">
        <v>318</v>
      </c>
      <c r="AL122" s="66"/>
      <c r="AM122" s="66"/>
      <c r="AN122" s="66"/>
      <c r="AO122" s="66"/>
      <c r="AP122" s="67"/>
      <c r="AQ122" s="192" t="s">
        <v>278</v>
      </c>
      <c r="AR122" s="192"/>
      <c r="AS122" s="192"/>
      <c r="AT122" s="192"/>
      <c r="AU122" s="192"/>
      <c r="AV122" s="192"/>
      <c r="AW122" s="192"/>
      <c r="AX122" s="192"/>
      <c r="AY122" s="192"/>
      <c r="AZ122" s="192"/>
      <c r="BA122" s="192"/>
      <c r="BB122" s="192"/>
      <c r="BC122" s="37">
        <f>72000+79294</f>
        <v>151294</v>
      </c>
      <c r="BD122" s="37"/>
      <c r="BE122" s="37"/>
      <c r="BF122" s="37"/>
      <c r="BG122" s="37"/>
      <c r="BH122" s="37"/>
      <c r="BI122" s="37"/>
      <c r="BJ122" s="37"/>
      <c r="BK122" s="37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>
        <f>SUM(BC122)</f>
        <v>151294</v>
      </c>
      <c r="BV122" s="37"/>
      <c r="BW122" s="37"/>
      <c r="BX122" s="37"/>
      <c r="BY122" s="37"/>
      <c r="BZ122" s="37"/>
      <c r="CA122" s="37"/>
      <c r="CB122" s="37"/>
      <c r="CC122" s="37"/>
      <c r="CD122" s="37"/>
      <c r="CE122" s="37"/>
      <c r="CF122" s="37"/>
      <c r="CG122" s="37"/>
      <c r="CH122" s="37">
        <f>11038.78+13527.88+11884.74+11728.21+13182.45+13714.04+13196.03+12190.89</f>
        <v>100463.02</v>
      </c>
      <c r="CI122" s="37"/>
      <c r="CJ122" s="37"/>
      <c r="CK122" s="37"/>
      <c r="CL122" s="37"/>
      <c r="CM122" s="37"/>
      <c r="CN122" s="37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 t="s">
        <v>43</v>
      </c>
      <c r="CY122" s="37"/>
      <c r="CZ122" s="37"/>
      <c r="DA122" s="37"/>
      <c r="DB122" s="37"/>
      <c r="DC122" s="37"/>
      <c r="DD122" s="37"/>
      <c r="DE122" s="37"/>
      <c r="DF122" s="37"/>
      <c r="DG122" s="37"/>
      <c r="DH122" s="37"/>
      <c r="DI122" s="37"/>
      <c r="DJ122" s="37"/>
      <c r="DK122" s="37" t="s">
        <v>43</v>
      </c>
      <c r="DL122" s="37"/>
      <c r="DM122" s="37"/>
      <c r="DN122" s="37"/>
      <c r="DO122" s="37"/>
      <c r="DP122" s="37"/>
      <c r="DQ122" s="37"/>
      <c r="DR122" s="37"/>
      <c r="DS122" s="37"/>
      <c r="DT122" s="37"/>
      <c r="DU122" s="37"/>
      <c r="DV122" s="37"/>
      <c r="DW122" s="37"/>
      <c r="DX122" s="37">
        <f t="shared" si="12"/>
        <v>100463.02</v>
      </c>
      <c r="DY122" s="37"/>
      <c r="DZ122" s="37"/>
      <c r="EA122" s="37"/>
      <c r="EB122" s="37"/>
      <c r="EC122" s="37"/>
      <c r="ED122" s="37"/>
      <c r="EE122" s="37"/>
      <c r="EF122" s="37"/>
      <c r="EG122" s="37"/>
      <c r="EH122" s="37"/>
      <c r="EI122" s="37"/>
      <c r="EJ122" s="37"/>
      <c r="EK122" s="37">
        <v>0</v>
      </c>
      <c r="EL122" s="37"/>
      <c r="EM122" s="37"/>
      <c r="EN122" s="37"/>
      <c r="EO122" s="37"/>
      <c r="EP122" s="37"/>
      <c r="EQ122" s="37"/>
      <c r="ER122" s="37"/>
      <c r="ES122" s="37"/>
      <c r="ET122" s="37"/>
      <c r="EU122" s="37"/>
      <c r="EV122" s="37"/>
      <c r="EW122" s="37"/>
      <c r="EX122" s="37">
        <f t="shared" si="6"/>
        <v>50830.979999999996</v>
      </c>
      <c r="EY122" s="37"/>
      <c r="EZ122" s="37"/>
      <c r="FA122" s="37"/>
      <c r="FB122" s="37"/>
      <c r="FC122" s="37"/>
      <c r="FD122" s="37"/>
      <c r="FE122" s="37"/>
      <c r="FF122" s="37"/>
      <c r="FG122" s="37"/>
      <c r="FH122" s="37"/>
      <c r="FI122" s="37"/>
      <c r="FJ122" s="37"/>
    </row>
    <row r="123" spans="1:166" ht="33.75" customHeight="1">
      <c r="A123" s="72" t="s">
        <v>297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2"/>
      <c r="O123" s="72"/>
      <c r="P123" s="72"/>
      <c r="Q123" s="72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3"/>
      <c r="AK123" s="68" t="s">
        <v>189</v>
      </c>
      <c r="AL123" s="66"/>
      <c r="AM123" s="66"/>
      <c r="AN123" s="66"/>
      <c r="AO123" s="66"/>
      <c r="AP123" s="67"/>
      <c r="AQ123" s="192" t="s">
        <v>279</v>
      </c>
      <c r="AR123" s="192"/>
      <c r="AS123" s="192"/>
      <c r="AT123" s="192"/>
      <c r="AU123" s="192"/>
      <c r="AV123" s="192"/>
      <c r="AW123" s="192"/>
      <c r="AX123" s="192"/>
      <c r="AY123" s="192"/>
      <c r="AZ123" s="192"/>
      <c r="BA123" s="192"/>
      <c r="BB123" s="192"/>
      <c r="BC123" s="37">
        <f>7424300-79294</f>
        <v>7345006</v>
      </c>
      <c r="BD123" s="37"/>
      <c r="BE123" s="37"/>
      <c r="BF123" s="37"/>
      <c r="BG123" s="37"/>
      <c r="BH123" s="37"/>
      <c r="BI123" s="37"/>
      <c r="BJ123" s="37"/>
      <c r="BK123" s="37"/>
      <c r="BL123" s="37"/>
      <c r="BM123" s="37"/>
      <c r="BN123" s="37"/>
      <c r="BO123" s="37"/>
      <c r="BP123" s="37"/>
      <c r="BQ123" s="37"/>
      <c r="BR123" s="37"/>
      <c r="BS123" s="37"/>
      <c r="BT123" s="37"/>
      <c r="BU123" s="37">
        <f t="shared" si="8"/>
        <v>7345006</v>
      </c>
      <c r="BV123" s="37"/>
      <c r="BW123" s="37"/>
      <c r="BX123" s="37"/>
      <c r="BY123" s="37"/>
      <c r="BZ123" s="37"/>
      <c r="CA123" s="37"/>
      <c r="CB123" s="37"/>
      <c r="CC123" s="37"/>
      <c r="CD123" s="37"/>
      <c r="CE123" s="37"/>
      <c r="CF123" s="37"/>
      <c r="CG123" s="37"/>
      <c r="CH123" s="37">
        <f>1231262.3+1301383.24+13660.78+554959.96+544015.24+640643.01+591370.87</f>
        <v>4877295.399999999</v>
      </c>
      <c r="CI123" s="37"/>
      <c r="CJ123" s="37"/>
      <c r="CK123" s="37"/>
      <c r="CL123" s="37"/>
      <c r="CM123" s="37"/>
      <c r="CN123" s="37"/>
      <c r="CO123" s="37"/>
      <c r="CP123" s="37"/>
      <c r="CQ123" s="37"/>
      <c r="CR123" s="37"/>
      <c r="CS123" s="37"/>
      <c r="CT123" s="37"/>
      <c r="CU123" s="37"/>
      <c r="CV123" s="37"/>
      <c r="CW123" s="37"/>
      <c r="CX123" s="37" t="s">
        <v>43</v>
      </c>
      <c r="CY123" s="37"/>
      <c r="CZ123" s="37"/>
      <c r="DA123" s="37"/>
      <c r="DB123" s="37"/>
      <c r="DC123" s="37"/>
      <c r="DD123" s="37"/>
      <c r="DE123" s="37"/>
      <c r="DF123" s="37"/>
      <c r="DG123" s="37"/>
      <c r="DH123" s="37"/>
      <c r="DI123" s="37"/>
      <c r="DJ123" s="37"/>
      <c r="DK123" s="37" t="s">
        <v>43</v>
      </c>
      <c r="DL123" s="37"/>
      <c r="DM123" s="37"/>
      <c r="DN123" s="37"/>
      <c r="DO123" s="37"/>
      <c r="DP123" s="37"/>
      <c r="DQ123" s="37"/>
      <c r="DR123" s="37"/>
      <c r="DS123" s="37"/>
      <c r="DT123" s="37"/>
      <c r="DU123" s="37"/>
      <c r="DV123" s="37"/>
      <c r="DW123" s="37"/>
      <c r="DX123" s="37">
        <f t="shared" si="12"/>
        <v>4877295.399999999</v>
      </c>
      <c r="DY123" s="37"/>
      <c r="DZ123" s="37"/>
      <c r="EA123" s="37"/>
      <c r="EB123" s="37"/>
      <c r="EC123" s="37"/>
      <c r="ED123" s="37"/>
      <c r="EE123" s="37"/>
      <c r="EF123" s="37"/>
      <c r="EG123" s="37"/>
      <c r="EH123" s="37"/>
      <c r="EI123" s="37"/>
      <c r="EJ123" s="37"/>
      <c r="EK123" s="37">
        <v>0</v>
      </c>
      <c r="EL123" s="37"/>
      <c r="EM123" s="37"/>
      <c r="EN123" s="37"/>
      <c r="EO123" s="37"/>
      <c r="EP123" s="37"/>
      <c r="EQ123" s="37"/>
      <c r="ER123" s="37"/>
      <c r="ES123" s="37"/>
      <c r="ET123" s="37"/>
      <c r="EU123" s="37"/>
      <c r="EV123" s="37"/>
      <c r="EW123" s="37"/>
      <c r="EX123" s="37">
        <f t="shared" si="6"/>
        <v>2467710.6000000006</v>
      </c>
      <c r="EY123" s="37"/>
      <c r="EZ123" s="37"/>
      <c r="FA123" s="37"/>
      <c r="FB123" s="37"/>
      <c r="FC123" s="37"/>
      <c r="FD123" s="37"/>
      <c r="FE123" s="37"/>
      <c r="FF123" s="37"/>
      <c r="FG123" s="37"/>
      <c r="FH123" s="37"/>
      <c r="FI123" s="37"/>
      <c r="FJ123" s="37"/>
    </row>
    <row r="124" spans="1:166" ht="33.75" customHeight="1" thickBot="1">
      <c r="A124" s="89" t="s">
        <v>297</v>
      </c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90"/>
      <c r="AK124" s="68" t="s">
        <v>190</v>
      </c>
      <c r="AL124" s="66"/>
      <c r="AM124" s="66"/>
      <c r="AN124" s="66"/>
      <c r="AO124" s="66"/>
      <c r="AP124" s="67"/>
      <c r="AQ124" s="52" t="s">
        <v>319</v>
      </c>
      <c r="AR124" s="52"/>
      <c r="AS124" s="52"/>
      <c r="AT124" s="52"/>
      <c r="AU124" s="52"/>
      <c r="AV124" s="52"/>
      <c r="AW124" s="52"/>
      <c r="AX124" s="52"/>
      <c r="AY124" s="52"/>
      <c r="AZ124" s="52"/>
      <c r="BA124" s="52"/>
      <c r="BB124" s="52"/>
      <c r="BC124" s="52">
        <f>13157312.17+1685690.86+175.38+4934621.59</f>
        <v>19777800</v>
      </c>
      <c r="BD124" s="52"/>
      <c r="BE124" s="52"/>
      <c r="BF124" s="52"/>
      <c r="BG124" s="52"/>
      <c r="BH124" s="52"/>
      <c r="BI124" s="52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>
        <f>SUM(BC124)</f>
        <v>19777800</v>
      </c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>
        <f>1685690.86+4934621.59+1830755.23+1637626.46+1764192.59+1707592</f>
        <v>13560478.73</v>
      </c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 t="s">
        <v>43</v>
      </c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 t="s">
        <v>43</v>
      </c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>
        <f t="shared" si="12"/>
        <v>13560478.73</v>
      </c>
      <c r="DY124" s="52"/>
      <c r="DZ124" s="52"/>
      <c r="EA124" s="52"/>
      <c r="EB124" s="52"/>
      <c r="EC124" s="52"/>
      <c r="ED124" s="52"/>
      <c r="EE124" s="52"/>
      <c r="EF124" s="52"/>
      <c r="EG124" s="52"/>
      <c r="EH124" s="52"/>
      <c r="EI124" s="52"/>
      <c r="EJ124" s="52"/>
      <c r="EK124" s="52">
        <v>0</v>
      </c>
      <c r="EL124" s="52"/>
      <c r="EM124" s="52"/>
      <c r="EN124" s="52"/>
      <c r="EO124" s="52"/>
      <c r="EP124" s="52"/>
      <c r="EQ124" s="52"/>
      <c r="ER124" s="52"/>
      <c r="ES124" s="52"/>
      <c r="ET124" s="52"/>
      <c r="EU124" s="52"/>
      <c r="EV124" s="52"/>
      <c r="EW124" s="52"/>
      <c r="EX124" s="52">
        <f>SUM(BU124-DX124)</f>
        <v>6217321.27</v>
      </c>
      <c r="EY124" s="52"/>
      <c r="EZ124" s="52"/>
      <c r="FA124" s="52"/>
      <c r="FB124" s="52"/>
      <c r="FC124" s="52"/>
      <c r="FD124" s="52"/>
      <c r="FE124" s="52"/>
      <c r="FF124" s="52"/>
      <c r="FG124" s="52"/>
      <c r="FH124" s="52"/>
      <c r="FI124" s="52"/>
      <c r="FJ124" s="52"/>
    </row>
    <row r="125" spans="1:166" ht="15" customHeight="1" thickBot="1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  <c r="Z125" s="76"/>
      <c r="AA125" s="76"/>
      <c r="AB125" s="76"/>
      <c r="AC125" s="76"/>
      <c r="AD125" s="76"/>
      <c r="AE125" s="76"/>
      <c r="AF125" s="76"/>
      <c r="AG125" s="76"/>
      <c r="AH125" s="76"/>
      <c r="AI125" s="76"/>
      <c r="AJ125" s="76"/>
      <c r="AK125" s="68" t="s">
        <v>191</v>
      </c>
      <c r="AL125" s="66"/>
      <c r="AM125" s="66"/>
      <c r="AN125" s="66"/>
      <c r="AO125" s="66"/>
      <c r="AP125" s="67"/>
      <c r="AQ125" s="54" t="s">
        <v>280</v>
      </c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6">
        <f>SUM(BC126:BT128)</f>
        <v>337000</v>
      </c>
      <c r="BD125" s="56"/>
      <c r="BE125" s="56"/>
      <c r="BF125" s="56"/>
      <c r="BG125" s="56"/>
      <c r="BH125" s="56"/>
      <c r="BI125" s="56"/>
      <c r="BJ125" s="56"/>
      <c r="BK125" s="56"/>
      <c r="BL125" s="56"/>
      <c r="BM125" s="56"/>
      <c r="BN125" s="56"/>
      <c r="BO125" s="56"/>
      <c r="BP125" s="56"/>
      <c r="BQ125" s="56"/>
      <c r="BR125" s="56"/>
      <c r="BS125" s="56"/>
      <c r="BT125" s="56"/>
      <c r="BU125" s="54">
        <f t="shared" si="8"/>
        <v>337000</v>
      </c>
      <c r="BV125" s="54"/>
      <c r="BW125" s="54"/>
      <c r="BX125" s="54"/>
      <c r="BY125" s="54"/>
      <c r="BZ125" s="54"/>
      <c r="CA125" s="54"/>
      <c r="CB125" s="54"/>
      <c r="CC125" s="54"/>
      <c r="CD125" s="54"/>
      <c r="CE125" s="54"/>
      <c r="CF125" s="54"/>
      <c r="CG125" s="54"/>
      <c r="CH125" s="56">
        <f>SUM(CH126:CW128)</f>
        <v>209450.30000000002</v>
      </c>
      <c r="CI125" s="56"/>
      <c r="CJ125" s="56"/>
      <c r="CK125" s="56"/>
      <c r="CL125" s="56"/>
      <c r="CM125" s="56"/>
      <c r="CN125" s="56"/>
      <c r="CO125" s="56"/>
      <c r="CP125" s="56"/>
      <c r="CQ125" s="56"/>
      <c r="CR125" s="56"/>
      <c r="CS125" s="56"/>
      <c r="CT125" s="56"/>
      <c r="CU125" s="56"/>
      <c r="CV125" s="56"/>
      <c r="CW125" s="56"/>
      <c r="CX125" s="56" t="s">
        <v>43</v>
      </c>
      <c r="CY125" s="56"/>
      <c r="CZ125" s="56"/>
      <c r="DA125" s="56"/>
      <c r="DB125" s="56"/>
      <c r="DC125" s="56"/>
      <c r="DD125" s="56"/>
      <c r="DE125" s="56"/>
      <c r="DF125" s="56"/>
      <c r="DG125" s="56"/>
      <c r="DH125" s="56"/>
      <c r="DI125" s="56"/>
      <c r="DJ125" s="56"/>
      <c r="DK125" s="56" t="s">
        <v>43</v>
      </c>
      <c r="DL125" s="56"/>
      <c r="DM125" s="56"/>
      <c r="DN125" s="56"/>
      <c r="DO125" s="56"/>
      <c r="DP125" s="56"/>
      <c r="DQ125" s="56"/>
      <c r="DR125" s="56"/>
      <c r="DS125" s="56"/>
      <c r="DT125" s="56"/>
      <c r="DU125" s="56"/>
      <c r="DV125" s="56"/>
      <c r="DW125" s="56"/>
      <c r="DX125" s="54">
        <f aca="true" t="shared" si="13" ref="DX125:DX136">SUM(CH125)</f>
        <v>209450.30000000002</v>
      </c>
      <c r="DY125" s="54"/>
      <c r="DZ125" s="54"/>
      <c r="EA125" s="54"/>
      <c r="EB125" s="54"/>
      <c r="EC125" s="54"/>
      <c r="ED125" s="54"/>
      <c r="EE125" s="54"/>
      <c r="EF125" s="54"/>
      <c r="EG125" s="54"/>
      <c r="EH125" s="54"/>
      <c r="EI125" s="54"/>
      <c r="EJ125" s="54"/>
      <c r="EK125" s="56">
        <f>SUM(EK126:EW128)</f>
        <v>0</v>
      </c>
      <c r="EL125" s="56"/>
      <c r="EM125" s="56"/>
      <c r="EN125" s="56"/>
      <c r="EO125" s="56"/>
      <c r="EP125" s="56"/>
      <c r="EQ125" s="56"/>
      <c r="ER125" s="56"/>
      <c r="ES125" s="56"/>
      <c r="ET125" s="56"/>
      <c r="EU125" s="56"/>
      <c r="EV125" s="56"/>
      <c r="EW125" s="56"/>
      <c r="EX125" s="54">
        <f t="shared" si="6"/>
        <v>127549.69999999998</v>
      </c>
      <c r="EY125" s="54"/>
      <c r="EZ125" s="54"/>
      <c r="FA125" s="54"/>
      <c r="FB125" s="54"/>
      <c r="FC125" s="54"/>
      <c r="FD125" s="54"/>
      <c r="FE125" s="54"/>
      <c r="FF125" s="54"/>
      <c r="FG125" s="54"/>
      <c r="FH125" s="54"/>
      <c r="FI125" s="54"/>
      <c r="FJ125" s="55"/>
    </row>
    <row r="126" spans="1:166" ht="26.25" customHeight="1" thickBot="1">
      <c r="A126" s="63" t="s">
        <v>298</v>
      </c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8" t="s">
        <v>317</v>
      </c>
      <c r="AL126" s="66"/>
      <c r="AM126" s="66"/>
      <c r="AN126" s="66"/>
      <c r="AO126" s="66"/>
      <c r="AP126" s="67"/>
      <c r="AQ126" s="57" t="s">
        <v>281</v>
      </c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9">
        <v>231100</v>
      </c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59"/>
      <c r="BS126" s="59"/>
      <c r="BT126" s="59"/>
      <c r="BU126" s="57">
        <f t="shared" si="8"/>
        <v>231100</v>
      </c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9">
        <f>7000+11585.42+17378.13+29481.98+7000+17754.28+22635.03+42365.81</f>
        <v>155200.65</v>
      </c>
      <c r="CI126" s="59"/>
      <c r="CJ126" s="59"/>
      <c r="CK126" s="59"/>
      <c r="CL126" s="59"/>
      <c r="CM126" s="59"/>
      <c r="CN126" s="59"/>
      <c r="CO126" s="59"/>
      <c r="CP126" s="59"/>
      <c r="CQ126" s="59"/>
      <c r="CR126" s="59"/>
      <c r="CS126" s="59"/>
      <c r="CT126" s="59"/>
      <c r="CU126" s="59"/>
      <c r="CV126" s="59"/>
      <c r="CW126" s="59"/>
      <c r="CX126" s="59" t="s">
        <v>43</v>
      </c>
      <c r="CY126" s="59"/>
      <c r="CZ126" s="59"/>
      <c r="DA126" s="59"/>
      <c r="DB126" s="59"/>
      <c r="DC126" s="59"/>
      <c r="DD126" s="59"/>
      <c r="DE126" s="59"/>
      <c r="DF126" s="59"/>
      <c r="DG126" s="59"/>
      <c r="DH126" s="59"/>
      <c r="DI126" s="59"/>
      <c r="DJ126" s="59"/>
      <c r="DK126" s="59" t="s">
        <v>43</v>
      </c>
      <c r="DL126" s="59"/>
      <c r="DM126" s="59"/>
      <c r="DN126" s="59"/>
      <c r="DO126" s="59"/>
      <c r="DP126" s="59"/>
      <c r="DQ126" s="59"/>
      <c r="DR126" s="59"/>
      <c r="DS126" s="59"/>
      <c r="DT126" s="59"/>
      <c r="DU126" s="59"/>
      <c r="DV126" s="59"/>
      <c r="DW126" s="59"/>
      <c r="DX126" s="57">
        <f t="shared" si="13"/>
        <v>155200.65</v>
      </c>
      <c r="DY126" s="57"/>
      <c r="DZ126" s="57"/>
      <c r="EA126" s="57"/>
      <c r="EB126" s="57"/>
      <c r="EC126" s="57"/>
      <c r="ED126" s="57"/>
      <c r="EE126" s="57"/>
      <c r="EF126" s="57"/>
      <c r="EG126" s="57"/>
      <c r="EH126" s="57"/>
      <c r="EI126" s="57"/>
      <c r="EJ126" s="57"/>
      <c r="EK126" s="59">
        <v>0</v>
      </c>
      <c r="EL126" s="59"/>
      <c r="EM126" s="59"/>
      <c r="EN126" s="59"/>
      <c r="EO126" s="59"/>
      <c r="EP126" s="59"/>
      <c r="EQ126" s="59"/>
      <c r="ER126" s="59"/>
      <c r="ES126" s="59"/>
      <c r="ET126" s="59"/>
      <c r="EU126" s="59"/>
      <c r="EV126" s="59"/>
      <c r="EW126" s="59"/>
      <c r="EX126" s="57">
        <f aca="true" t="shared" si="14" ref="EX126:EX135">SUM(BU126-DX126)</f>
        <v>75899.35</v>
      </c>
      <c r="EY126" s="57"/>
      <c r="EZ126" s="57"/>
      <c r="FA126" s="57"/>
      <c r="FB126" s="57"/>
      <c r="FC126" s="57"/>
      <c r="FD126" s="57"/>
      <c r="FE126" s="57"/>
      <c r="FF126" s="57"/>
      <c r="FG126" s="57"/>
      <c r="FH126" s="57"/>
      <c r="FI126" s="57"/>
      <c r="FJ126" s="58"/>
    </row>
    <row r="127" spans="1:166" ht="38.25" customHeight="1" thickBot="1">
      <c r="A127" s="63" t="s">
        <v>299</v>
      </c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8" t="s">
        <v>192</v>
      </c>
      <c r="AL127" s="66"/>
      <c r="AM127" s="66"/>
      <c r="AN127" s="66"/>
      <c r="AO127" s="66"/>
      <c r="AP127" s="67"/>
      <c r="AQ127" s="57" t="s">
        <v>282</v>
      </c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9">
        <v>36100</v>
      </c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59"/>
      <c r="BS127" s="59"/>
      <c r="BT127" s="59"/>
      <c r="BU127" s="57">
        <f t="shared" si="8"/>
        <v>36100</v>
      </c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9">
        <f>9027.6+9027.6</f>
        <v>18055.2</v>
      </c>
      <c r="CI127" s="59"/>
      <c r="CJ127" s="59"/>
      <c r="CK127" s="59"/>
      <c r="CL127" s="59"/>
      <c r="CM127" s="59"/>
      <c r="CN127" s="59"/>
      <c r="CO127" s="59"/>
      <c r="CP127" s="59"/>
      <c r="CQ127" s="59"/>
      <c r="CR127" s="59"/>
      <c r="CS127" s="59"/>
      <c r="CT127" s="59"/>
      <c r="CU127" s="59"/>
      <c r="CV127" s="59"/>
      <c r="CW127" s="59"/>
      <c r="CX127" s="59" t="s">
        <v>43</v>
      </c>
      <c r="CY127" s="59"/>
      <c r="CZ127" s="59"/>
      <c r="DA127" s="59"/>
      <c r="DB127" s="59"/>
      <c r="DC127" s="59"/>
      <c r="DD127" s="59"/>
      <c r="DE127" s="59"/>
      <c r="DF127" s="59"/>
      <c r="DG127" s="59"/>
      <c r="DH127" s="59"/>
      <c r="DI127" s="59"/>
      <c r="DJ127" s="59"/>
      <c r="DK127" s="59" t="s">
        <v>43</v>
      </c>
      <c r="DL127" s="59"/>
      <c r="DM127" s="59"/>
      <c r="DN127" s="59"/>
      <c r="DO127" s="59"/>
      <c r="DP127" s="59"/>
      <c r="DQ127" s="59"/>
      <c r="DR127" s="59"/>
      <c r="DS127" s="59"/>
      <c r="DT127" s="59"/>
      <c r="DU127" s="59"/>
      <c r="DV127" s="59"/>
      <c r="DW127" s="59"/>
      <c r="DX127" s="57">
        <f t="shared" si="13"/>
        <v>18055.2</v>
      </c>
      <c r="DY127" s="57"/>
      <c r="DZ127" s="57"/>
      <c r="EA127" s="57"/>
      <c r="EB127" s="57"/>
      <c r="EC127" s="57"/>
      <c r="ED127" s="57"/>
      <c r="EE127" s="57"/>
      <c r="EF127" s="57"/>
      <c r="EG127" s="57"/>
      <c r="EH127" s="57"/>
      <c r="EI127" s="57"/>
      <c r="EJ127" s="57"/>
      <c r="EK127" s="59">
        <v>0</v>
      </c>
      <c r="EL127" s="59"/>
      <c r="EM127" s="59"/>
      <c r="EN127" s="59"/>
      <c r="EO127" s="59"/>
      <c r="EP127" s="59"/>
      <c r="EQ127" s="59"/>
      <c r="ER127" s="59"/>
      <c r="ES127" s="59"/>
      <c r="ET127" s="59"/>
      <c r="EU127" s="59"/>
      <c r="EV127" s="59"/>
      <c r="EW127" s="59"/>
      <c r="EX127" s="57">
        <f t="shared" si="14"/>
        <v>18044.8</v>
      </c>
      <c r="EY127" s="57"/>
      <c r="EZ127" s="57"/>
      <c r="FA127" s="57"/>
      <c r="FB127" s="57"/>
      <c r="FC127" s="57"/>
      <c r="FD127" s="57"/>
      <c r="FE127" s="57"/>
      <c r="FF127" s="57"/>
      <c r="FG127" s="57"/>
      <c r="FH127" s="57"/>
      <c r="FI127" s="57"/>
      <c r="FJ127" s="58"/>
    </row>
    <row r="128" spans="1:166" ht="52.5" customHeight="1" thickBot="1">
      <c r="A128" s="63" t="s">
        <v>300</v>
      </c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8" t="s">
        <v>193</v>
      </c>
      <c r="AL128" s="66"/>
      <c r="AM128" s="66"/>
      <c r="AN128" s="66"/>
      <c r="AO128" s="66"/>
      <c r="AP128" s="67"/>
      <c r="AQ128" s="57" t="s">
        <v>283</v>
      </c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9">
        <v>69800</v>
      </c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59"/>
      <c r="BS128" s="59"/>
      <c r="BT128" s="59"/>
      <c r="BU128" s="57">
        <f t="shared" si="8"/>
        <v>69800</v>
      </c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9">
        <f>3498.8+5248.2+10449.58+5361.79+5361.79+6274.29</f>
        <v>36194.450000000004</v>
      </c>
      <c r="CI128" s="59"/>
      <c r="CJ128" s="59"/>
      <c r="CK128" s="59"/>
      <c r="CL128" s="59"/>
      <c r="CM128" s="59"/>
      <c r="CN128" s="59"/>
      <c r="CO128" s="59"/>
      <c r="CP128" s="59"/>
      <c r="CQ128" s="59"/>
      <c r="CR128" s="59"/>
      <c r="CS128" s="59"/>
      <c r="CT128" s="59"/>
      <c r="CU128" s="59"/>
      <c r="CV128" s="59"/>
      <c r="CW128" s="59"/>
      <c r="CX128" s="59" t="s">
        <v>43</v>
      </c>
      <c r="CY128" s="59"/>
      <c r="CZ128" s="59"/>
      <c r="DA128" s="59"/>
      <c r="DB128" s="59"/>
      <c r="DC128" s="59"/>
      <c r="DD128" s="59"/>
      <c r="DE128" s="59"/>
      <c r="DF128" s="59"/>
      <c r="DG128" s="59"/>
      <c r="DH128" s="59"/>
      <c r="DI128" s="59"/>
      <c r="DJ128" s="59"/>
      <c r="DK128" s="59" t="s">
        <v>43</v>
      </c>
      <c r="DL128" s="59"/>
      <c r="DM128" s="59"/>
      <c r="DN128" s="59"/>
      <c r="DO128" s="59"/>
      <c r="DP128" s="59"/>
      <c r="DQ128" s="59"/>
      <c r="DR128" s="59"/>
      <c r="DS128" s="59"/>
      <c r="DT128" s="59"/>
      <c r="DU128" s="59"/>
      <c r="DV128" s="59"/>
      <c r="DW128" s="59"/>
      <c r="DX128" s="57">
        <f t="shared" si="13"/>
        <v>36194.450000000004</v>
      </c>
      <c r="DY128" s="57"/>
      <c r="DZ128" s="57"/>
      <c r="EA128" s="57"/>
      <c r="EB128" s="57"/>
      <c r="EC128" s="57"/>
      <c r="ED128" s="57"/>
      <c r="EE128" s="57"/>
      <c r="EF128" s="57"/>
      <c r="EG128" s="57"/>
      <c r="EH128" s="57"/>
      <c r="EI128" s="57"/>
      <c r="EJ128" s="57"/>
      <c r="EK128" s="59">
        <v>0</v>
      </c>
      <c r="EL128" s="59"/>
      <c r="EM128" s="59"/>
      <c r="EN128" s="59"/>
      <c r="EO128" s="59"/>
      <c r="EP128" s="59"/>
      <c r="EQ128" s="59"/>
      <c r="ER128" s="59"/>
      <c r="ES128" s="59"/>
      <c r="ET128" s="59"/>
      <c r="EU128" s="59"/>
      <c r="EV128" s="59"/>
      <c r="EW128" s="59"/>
      <c r="EX128" s="57">
        <f t="shared" si="14"/>
        <v>33605.549999999996</v>
      </c>
      <c r="EY128" s="57"/>
      <c r="EZ128" s="57"/>
      <c r="FA128" s="57"/>
      <c r="FB128" s="57"/>
      <c r="FC128" s="57"/>
      <c r="FD128" s="57"/>
      <c r="FE128" s="57"/>
      <c r="FF128" s="57"/>
      <c r="FG128" s="57"/>
      <c r="FH128" s="57"/>
      <c r="FI128" s="57"/>
      <c r="FJ128" s="58"/>
    </row>
    <row r="129" spans="1:166" ht="39" customHeight="1" thickBot="1">
      <c r="A129" s="78" t="s">
        <v>294</v>
      </c>
      <c r="B129" s="78"/>
      <c r="C129" s="78"/>
      <c r="D129" s="78"/>
      <c r="E129" s="78"/>
      <c r="F129" s="78"/>
      <c r="G129" s="78"/>
      <c r="H129" s="78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9"/>
      <c r="AK129" s="68" t="s">
        <v>198</v>
      </c>
      <c r="AL129" s="66"/>
      <c r="AM129" s="66"/>
      <c r="AN129" s="66"/>
      <c r="AO129" s="66"/>
      <c r="AP129" s="67"/>
      <c r="AQ129" s="54" t="s">
        <v>284</v>
      </c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6">
        <f>186500-18685</f>
        <v>167815</v>
      </c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6"/>
      <c r="BO129" s="56"/>
      <c r="BP129" s="56"/>
      <c r="BQ129" s="56"/>
      <c r="BR129" s="56"/>
      <c r="BS129" s="56"/>
      <c r="BT129" s="56"/>
      <c r="BU129" s="54">
        <f t="shared" si="8"/>
        <v>167815</v>
      </c>
      <c r="BV129" s="54"/>
      <c r="BW129" s="54"/>
      <c r="BX129" s="54"/>
      <c r="BY129" s="54"/>
      <c r="BZ129" s="54"/>
      <c r="CA129" s="54"/>
      <c r="CB129" s="54"/>
      <c r="CC129" s="54"/>
      <c r="CD129" s="54"/>
      <c r="CE129" s="54"/>
      <c r="CF129" s="54"/>
      <c r="CG129" s="54"/>
      <c r="CH129" s="56">
        <f>28301.38+13176.73+11330.49+5622.84+6770.08+4383.09+9602.98</f>
        <v>79187.59</v>
      </c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6"/>
      <c r="CW129" s="56"/>
      <c r="CX129" s="56" t="s">
        <v>43</v>
      </c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 t="s">
        <v>43</v>
      </c>
      <c r="DL129" s="56"/>
      <c r="DM129" s="56"/>
      <c r="DN129" s="56"/>
      <c r="DO129" s="56"/>
      <c r="DP129" s="56"/>
      <c r="DQ129" s="56"/>
      <c r="DR129" s="56"/>
      <c r="DS129" s="56"/>
      <c r="DT129" s="56"/>
      <c r="DU129" s="56"/>
      <c r="DV129" s="56"/>
      <c r="DW129" s="56"/>
      <c r="DX129" s="54">
        <f t="shared" si="13"/>
        <v>79187.59</v>
      </c>
      <c r="DY129" s="54"/>
      <c r="DZ129" s="54"/>
      <c r="EA129" s="54"/>
      <c r="EB129" s="54"/>
      <c r="EC129" s="54"/>
      <c r="ED129" s="54"/>
      <c r="EE129" s="54"/>
      <c r="EF129" s="54"/>
      <c r="EG129" s="54"/>
      <c r="EH129" s="54"/>
      <c r="EI129" s="54"/>
      <c r="EJ129" s="54"/>
      <c r="EK129" s="56">
        <v>0</v>
      </c>
      <c r="EL129" s="56"/>
      <c r="EM129" s="56"/>
      <c r="EN129" s="56"/>
      <c r="EO129" s="56"/>
      <c r="EP129" s="56"/>
      <c r="EQ129" s="56"/>
      <c r="ER129" s="56"/>
      <c r="ES129" s="56"/>
      <c r="ET129" s="56"/>
      <c r="EU129" s="56"/>
      <c r="EV129" s="56"/>
      <c r="EW129" s="56"/>
      <c r="EX129" s="54">
        <f t="shared" si="14"/>
        <v>88627.41</v>
      </c>
      <c r="EY129" s="54"/>
      <c r="EZ129" s="54"/>
      <c r="FA129" s="54"/>
      <c r="FB129" s="54"/>
      <c r="FC129" s="54"/>
      <c r="FD129" s="54"/>
      <c r="FE129" s="54"/>
      <c r="FF129" s="54"/>
      <c r="FG129" s="54"/>
      <c r="FH129" s="54"/>
      <c r="FI129" s="54"/>
      <c r="FJ129" s="55"/>
    </row>
    <row r="130" spans="1:166" ht="15" customHeight="1" thickBot="1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76"/>
      <c r="AG130" s="76"/>
      <c r="AH130" s="76"/>
      <c r="AI130" s="76"/>
      <c r="AJ130" s="76"/>
      <c r="AK130" s="68" t="s">
        <v>194</v>
      </c>
      <c r="AL130" s="66"/>
      <c r="AM130" s="66"/>
      <c r="AN130" s="66"/>
      <c r="AO130" s="66"/>
      <c r="AP130" s="67"/>
      <c r="AQ130" s="54" t="s">
        <v>285</v>
      </c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6">
        <f>SUM(BC131:BT135)</f>
        <v>8819300</v>
      </c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6"/>
      <c r="BO130" s="56"/>
      <c r="BP130" s="56"/>
      <c r="BQ130" s="56"/>
      <c r="BR130" s="56"/>
      <c r="BS130" s="56"/>
      <c r="BT130" s="56"/>
      <c r="BU130" s="54">
        <f t="shared" si="8"/>
        <v>8819300</v>
      </c>
      <c r="BV130" s="54"/>
      <c r="BW130" s="54"/>
      <c r="BX130" s="54"/>
      <c r="BY130" s="54"/>
      <c r="BZ130" s="54"/>
      <c r="CA130" s="54"/>
      <c r="CB130" s="54"/>
      <c r="CC130" s="54"/>
      <c r="CD130" s="54"/>
      <c r="CE130" s="54"/>
      <c r="CF130" s="54"/>
      <c r="CG130" s="54"/>
      <c r="CH130" s="56">
        <f>SUM(CH131:CW135)</f>
        <v>5126879.21</v>
      </c>
      <c r="CI130" s="56"/>
      <c r="CJ130" s="56"/>
      <c r="CK130" s="56"/>
      <c r="CL130" s="56"/>
      <c r="CM130" s="56"/>
      <c r="CN130" s="56"/>
      <c r="CO130" s="56"/>
      <c r="CP130" s="56"/>
      <c r="CQ130" s="56"/>
      <c r="CR130" s="56"/>
      <c r="CS130" s="56"/>
      <c r="CT130" s="56"/>
      <c r="CU130" s="56"/>
      <c r="CV130" s="56"/>
      <c r="CW130" s="56"/>
      <c r="CX130" s="56" t="s">
        <v>43</v>
      </c>
      <c r="CY130" s="56"/>
      <c r="CZ130" s="56"/>
      <c r="DA130" s="56"/>
      <c r="DB130" s="56"/>
      <c r="DC130" s="56"/>
      <c r="DD130" s="56"/>
      <c r="DE130" s="56"/>
      <c r="DF130" s="56"/>
      <c r="DG130" s="56"/>
      <c r="DH130" s="56"/>
      <c r="DI130" s="56"/>
      <c r="DJ130" s="56"/>
      <c r="DK130" s="56" t="s">
        <v>43</v>
      </c>
      <c r="DL130" s="56"/>
      <c r="DM130" s="56"/>
      <c r="DN130" s="56"/>
      <c r="DO130" s="56"/>
      <c r="DP130" s="56"/>
      <c r="DQ130" s="56"/>
      <c r="DR130" s="56"/>
      <c r="DS130" s="56"/>
      <c r="DT130" s="56"/>
      <c r="DU130" s="56"/>
      <c r="DV130" s="56"/>
      <c r="DW130" s="56"/>
      <c r="DX130" s="54">
        <f t="shared" si="13"/>
        <v>5126879.21</v>
      </c>
      <c r="DY130" s="54"/>
      <c r="DZ130" s="54"/>
      <c r="EA130" s="54"/>
      <c r="EB130" s="54"/>
      <c r="EC130" s="54"/>
      <c r="ED130" s="54"/>
      <c r="EE130" s="54"/>
      <c r="EF130" s="54"/>
      <c r="EG130" s="54"/>
      <c r="EH130" s="54"/>
      <c r="EI130" s="54"/>
      <c r="EJ130" s="54"/>
      <c r="EK130" s="56">
        <f>SUM(EK131:EW135)</f>
        <v>0</v>
      </c>
      <c r="EL130" s="56"/>
      <c r="EM130" s="56"/>
      <c r="EN130" s="56"/>
      <c r="EO130" s="56"/>
      <c r="EP130" s="56"/>
      <c r="EQ130" s="56"/>
      <c r="ER130" s="56"/>
      <c r="ES130" s="56"/>
      <c r="ET130" s="56"/>
      <c r="EU130" s="56"/>
      <c r="EV130" s="56"/>
      <c r="EW130" s="56"/>
      <c r="EX130" s="54">
        <f t="shared" si="14"/>
        <v>3692420.79</v>
      </c>
      <c r="EY130" s="54"/>
      <c r="EZ130" s="54"/>
      <c r="FA130" s="54"/>
      <c r="FB130" s="54"/>
      <c r="FC130" s="54"/>
      <c r="FD130" s="54"/>
      <c r="FE130" s="54"/>
      <c r="FF130" s="54"/>
      <c r="FG130" s="54"/>
      <c r="FH130" s="54"/>
      <c r="FI130" s="54"/>
      <c r="FJ130" s="55"/>
    </row>
    <row r="131" spans="1:166" ht="24.75" customHeight="1" thickBot="1">
      <c r="A131" s="63" t="s">
        <v>298</v>
      </c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8" t="s">
        <v>195</v>
      </c>
      <c r="AL131" s="66"/>
      <c r="AM131" s="66"/>
      <c r="AN131" s="66"/>
      <c r="AO131" s="66"/>
      <c r="AP131" s="67"/>
      <c r="AQ131" s="80" t="s">
        <v>286</v>
      </c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59">
        <v>5886600</v>
      </c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59"/>
      <c r="BS131" s="59"/>
      <c r="BT131" s="59"/>
      <c r="BU131" s="57">
        <f>SUM(BC131)</f>
        <v>5886600</v>
      </c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9">
        <f>167200+477680.86+501990.24+724668.23+218447.38+454796.21+485106.01+482819.74</f>
        <v>3512708.67</v>
      </c>
      <c r="CI131" s="59"/>
      <c r="CJ131" s="59"/>
      <c r="CK131" s="59"/>
      <c r="CL131" s="59"/>
      <c r="CM131" s="59"/>
      <c r="CN131" s="59"/>
      <c r="CO131" s="59"/>
      <c r="CP131" s="59"/>
      <c r="CQ131" s="59"/>
      <c r="CR131" s="59"/>
      <c r="CS131" s="59"/>
      <c r="CT131" s="59"/>
      <c r="CU131" s="59"/>
      <c r="CV131" s="59"/>
      <c r="CW131" s="59"/>
      <c r="CX131" s="59" t="s">
        <v>43</v>
      </c>
      <c r="CY131" s="59"/>
      <c r="CZ131" s="59"/>
      <c r="DA131" s="59"/>
      <c r="DB131" s="59"/>
      <c r="DC131" s="59"/>
      <c r="DD131" s="59"/>
      <c r="DE131" s="59"/>
      <c r="DF131" s="59"/>
      <c r="DG131" s="59"/>
      <c r="DH131" s="59"/>
      <c r="DI131" s="59"/>
      <c r="DJ131" s="59"/>
      <c r="DK131" s="59" t="s">
        <v>43</v>
      </c>
      <c r="DL131" s="59"/>
      <c r="DM131" s="59"/>
      <c r="DN131" s="59"/>
      <c r="DO131" s="59"/>
      <c r="DP131" s="59"/>
      <c r="DQ131" s="59"/>
      <c r="DR131" s="59"/>
      <c r="DS131" s="59"/>
      <c r="DT131" s="59"/>
      <c r="DU131" s="59"/>
      <c r="DV131" s="59"/>
      <c r="DW131" s="59"/>
      <c r="DX131" s="57">
        <f t="shared" si="13"/>
        <v>3512708.67</v>
      </c>
      <c r="DY131" s="57"/>
      <c r="DZ131" s="57"/>
      <c r="EA131" s="57"/>
      <c r="EB131" s="57"/>
      <c r="EC131" s="57"/>
      <c r="ED131" s="57"/>
      <c r="EE131" s="57"/>
      <c r="EF131" s="57"/>
      <c r="EG131" s="57"/>
      <c r="EH131" s="57"/>
      <c r="EI131" s="57"/>
      <c r="EJ131" s="57"/>
      <c r="EK131" s="59">
        <v>0</v>
      </c>
      <c r="EL131" s="59"/>
      <c r="EM131" s="59"/>
      <c r="EN131" s="59"/>
      <c r="EO131" s="59"/>
      <c r="EP131" s="59"/>
      <c r="EQ131" s="59"/>
      <c r="ER131" s="59"/>
      <c r="ES131" s="59"/>
      <c r="ET131" s="59"/>
      <c r="EU131" s="59"/>
      <c r="EV131" s="59"/>
      <c r="EW131" s="59"/>
      <c r="EX131" s="57">
        <f t="shared" si="14"/>
        <v>2373891.33</v>
      </c>
      <c r="EY131" s="57"/>
      <c r="EZ131" s="57"/>
      <c r="FA131" s="57"/>
      <c r="FB131" s="57"/>
      <c r="FC131" s="57"/>
      <c r="FD131" s="57"/>
      <c r="FE131" s="57"/>
      <c r="FF131" s="57"/>
      <c r="FG131" s="57"/>
      <c r="FH131" s="57"/>
      <c r="FI131" s="57"/>
      <c r="FJ131" s="58"/>
    </row>
    <row r="132" spans="1:166" ht="36.75" customHeight="1" thickBot="1">
      <c r="A132" s="63" t="s">
        <v>299</v>
      </c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8" t="s">
        <v>196</v>
      </c>
      <c r="AL132" s="66"/>
      <c r="AM132" s="66"/>
      <c r="AN132" s="66"/>
      <c r="AO132" s="66"/>
      <c r="AP132" s="67"/>
      <c r="AQ132" s="57" t="s">
        <v>287</v>
      </c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9">
        <v>603800</v>
      </c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59"/>
      <c r="BS132" s="59"/>
      <c r="BT132" s="59"/>
      <c r="BU132" s="57">
        <f>SUM(BC132)</f>
        <v>603800</v>
      </c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9">
        <f>50+5003.6+145142.26+9292.8+140198.4</f>
        <v>299687.06</v>
      </c>
      <c r="CI132" s="59"/>
      <c r="CJ132" s="59"/>
      <c r="CK132" s="59"/>
      <c r="CL132" s="59"/>
      <c r="CM132" s="59"/>
      <c r="CN132" s="59"/>
      <c r="CO132" s="59"/>
      <c r="CP132" s="59"/>
      <c r="CQ132" s="59"/>
      <c r="CR132" s="59"/>
      <c r="CS132" s="59"/>
      <c r="CT132" s="59"/>
      <c r="CU132" s="59"/>
      <c r="CV132" s="59"/>
      <c r="CW132" s="59"/>
      <c r="CX132" s="59" t="s">
        <v>43</v>
      </c>
      <c r="CY132" s="59"/>
      <c r="CZ132" s="59"/>
      <c r="DA132" s="59"/>
      <c r="DB132" s="59"/>
      <c r="DC132" s="59"/>
      <c r="DD132" s="59"/>
      <c r="DE132" s="59"/>
      <c r="DF132" s="59"/>
      <c r="DG132" s="59"/>
      <c r="DH132" s="59"/>
      <c r="DI132" s="59"/>
      <c r="DJ132" s="59"/>
      <c r="DK132" s="59" t="s">
        <v>43</v>
      </c>
      <c r="DL132" s="59"/>
      <c r="DM132" s="59"/>
      <c r="DN132" s="59"/>
      <c r="DO132" s="59"/>
      <c r="DP132" s="59"/>
      <c r="DQ132" s="59"/>
      <c r="DR132" s="59"/>
      <c r="DS132" s="59"/>
      <c r="DT132" s="59"/>
      <c r="DU132" s="59"/>
      <c r="DV132" s="59"/>
      <c r="DW132" s="59"/>
      <c r="DX132" s="57">
        <f t="shared" si="13"/>
        <v>299687.06</v>
      </c>
      <c r="DY132" s="57"/>
      <c r="DZ132" s="57"/>
      <c r="EA132" s="57"/>
      <c r="EB132" s="57"/>
      <c r="EC132" s="57"/>
      <c r="ED132" s="57"/>
      <c r="EE132" s="57"/>
      <c r="EF132" s="57"/>
      <c r="EG132" s="57"/>
      <c r="EH132" s="57"/>
      <c r="EI132" s="57"/>
      <c r="EJ132" s="57"/>
      <c r="EK132" s="59">
        <v>0</v>
      </c>
      <c r="EL132" s="59"/>
      <c r="EM132" s="59"/>
      <c r="EN132" s="59"/>
      <c r="EO132" s="59"/>
      <c r="EP132" s="59"/>
      <c r="EQ132" s="59"/>
      <c r="ER132" s="59"/>
      <c r="ES132" s="59"/>
      <c r="ET132" s="59"/>
      <c r="EU132" s="59"/>
      <c r="EV132" s="59"/>
      <c r="EW132" s="59"/>
      <c r="EX132" s="57">
        <f t="shared" si="14"/>
        <v>304112.94</v>
      </c>
      <c r="EY132" s="57"/>
      <c r="EZ132" s="57"/>
      <c r="FA132" s="57"/>
      <c r="FB132" s="57"/>
      <c r="FC132" s="57"/>
      <c r="FD132" s="57"/>
      <c r="FE132" s="57"/>
      <c r="FF132" s="57"/>
      <c r="FG132" s="57"/>
      <c r="FH132" s="57"/>
      <c r="FI132" s="57"/>
      <c r="FJ132" s="58"/>
    </row>
    <row r="133" spans="1:166" ht="49.5" customHeight="1" thickBot="1">
      <c r="A133" s="63" t="s">
        <v>300</v>
      </c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8" t="s">
        <v>199</v>
      </c>
      <c r="AL133" s="66"/>
      <c r="AM133" s="66"/>
      <c r="AN133" s="66"/>
      <c r="AO133" s="66"/>
      <c r="AP133" s="67"/>
      <c r="AQ133" s="81" t="s">
        <v>288</v>
      </c>
      <c r="AR133" s="81"/>
      <c r="AS133" s="81"/>
      <c r="AT133" s="81"/>
      <c r="AU133" s="81"/>
      <c r="AV133" s="81"/>
      <c r="AW133" s="81"/>
      <c r="AX133" s="81"/>
      <c r="AY133" s="81"/>
      <c r="AZ133" s="81"/>
      <c r="BA133" s="81"/>
      <c r="BB133" s="81"/>
      <c r="BC133" s="59">
        <v>1753600</v>
      </c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59"/>
      <c r="BS133" s="59"/>
      <c r="BT133" s="59"/>
      <c r="BU133" s="57">
        <f>SUM(BC133)</f>
        <v>1753600</v>
      </c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9">
        <f>126788.91+138278.73+279466.13+138037.25+142427.94+130613.65</f>
        <v>955612.61</v>
      </c>
      <c r="CI133" s="59"/>
      <c r="CJ133" s="59"/>
      <c r="CK133" s="59"/>
      <c r="CL133" s="59"/>
      <c r="CM133" s="59"/>
      <c r="CN133" s="59"/>
      <c r="CO133" s="59"/>
      <c r="CP133" s="59"/>
      <c r="CQ133" s="59"/>
      <c r="CR133" s="59"/>
      <c r="CS133" s="59"/>
      <c r="CT133" s="59"/>
      <c r="CU133" s="59"/>
      <c r="CV133" s="59"/>
      <c r="CW133" s="59"/>
      <c r="CX133" s="59" t="s">
        <v>43</v>
      </c>
      <c r="CY133" s="59"/>
      <c r="CZ133" s="59"/>
      <c r="DA133" s="59"/>
      <c r="DB133" s="59"/>
      <c r="DC133" s="59"/>
      <c r="DD133" s="59"/>
      <c r="DE133" s="59"/>
      <c r="DF133" s="59"/>
      <c r="DG133" s="59"/>
      <c r="DH133" s="59"/>
      <c r="DI133" s="59"/>
      <c r="DJ133" s="59"/>
      <c r="DK133" s="59" t="s">
        <v>43</v>
      </c>
      <c r="DL133" s="59"/>
      <c r="DM133" s="59"/>
      <c r="DN133" s="59"/>
      <c r="DO133" s="59"/>
      <c r="DP133" s="59"/>
      <c r="DQ133" s="59"/>
      <c r="DR133" s="59"/>
      <c r="DS133" s="59"/>
      <c r="DT133" s="59"/>
      <c r="DU133" s="59"/>
      <c r="DV133" s="59"/>
      <c r="DW133" s="59"/>
      <c r="DX133" s="57">
        <f t="shared" si="13"/>
        <v>955612.61</v>
      </c>
      <c r="DY133" s="57"/>
      <c r="DZ133" s="57"/>
      <c r="EA133" s="57"/>
      <c r="EB133" s="57"/>
      <c r="EC133" s="57"/>
      <c r="ED133" s="57"/>
      <c r="EE133" s="57"/>
      <c r="EF133" s="57"/>
      <c r="EG133" s="57"/>
      <c r="EH133" s="57"/>
      <c r="EI133" s="57"/>
      <c r="EJ133" s="57"/>
      <c r="EK133" s="59">
        <v>0</v>
      </c>
      <c r="EL133" s="59"/>
      <c r="EM133" s="59"/>
      <c r="EN133" s="59"/>
      <c r="EO133" s="59"/>
      <c r="EP133" s="59"/>
      <c r="EQ133" s="59"/>
      <c r="ER133" s="59"/>
      <c r="ES133" s="59"/>
      <c r="ET133" s="59"/>
      <c r="EU133" s="59"/>
      <c r="EV133" s="59"/>
      <c r="EW133" s="59"/>
      <c r="EX133" s="57">
        <f t="shared" si="14"/>
        <v>797987.39</v>
      </c>
      <c r="EY133" s="57"/>
      <c r="EZ133" s="57"/>
      <c r="FA133" s="57"/>
      <c r="FB133" s="57"/>
      <c r="FC133" s="57"/>
      <c r="FD133" s="57"/>
      <c r="FE133" s="57"/>
      <c r="FF133" s="57"/>
      <c r="FG133" s="57"/>
      <c r="FH133" s="57"/>
      <c r="FI133" s="57"/>
      <c r="FJ133" s="58"/>
    </row>
    <row r="134" spans="1:166" ht="37.5" customHeight="1" thickBot="1">
      <c r="A134" s="63" t="s">
        <v>294</v>
      </c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4"/>
      <c r="AK134" s="68" t="s">
        <v>320</v>
      </c>
      <c r="AL134" s="66"/>
      <c r="AM134" s="66"/>
      <c r="AN134" s="66"/>
      <c r="AO134" s="66"/>
      <c r="AP134" s="67"/>
      <c r="AQ134" s="59" t="s">
        <v>289</v>
      </c>
      <c r="AR134" s="59"/>
      <c r="AS134" s="59"/>
      <c r="AT134" s="59"/>
      <c r="AU134" s="59"/>
      <c r="AV134" s="59"/>
      <c r="AW134" s="59"/>
      <c r="AX134" s="59"/>
      <c r="AY134" s="59"/>
      <c r="AZ134" s="59"/>
      <c r="BA134" s="59"/>
      <c r="BB134" s="59"/>
      <c r="BC134" s="59">
        <v>563300</v>
      </c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59"/>
      <c r="BS134" s="59"/>
      <c r="BT134" s="59"/>
      <c r="BU134" s="57">
        <f>SUM(BC134)</f>
        <v>563300</v>
      </c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9">
        <f>64893.83+42206.45+50765.46+33832.59+16035.1+63394.9+47764.53+34709.86</f>
        <v>353602.72</v>
      </c>
      <c r="CI134" s="59"/>
      <c r="CJ134" s="59"/>
      <c r="CK134" s="59"/>
      <c r="CL134" s="59"/>
      <c r="CM134" s="59"/>
      <c r="CN134" s="59"/>
      <c r="CO134" s="59"/>
      <c r="CP134" s="59"/>
      <c r="CQ134" s="59"/>
      <c r="CR134" s="59"/>
      <c r="CS134" s="59"/>
      <c r="CT134" s="59"/>
      <c r="CU134" s="59"/>
      <c r="CV134" s="59"/>
      <c r="CW134" s="59"/>
      <c r="CX134" s="59" t="s">
        <v>43</v>
      </c>
      <c r="CY134" s="59"/>
      <c r="CZ134" s="59"/>
      <c r="DA134" s="59"/>
      <c r="DB134" s="59"/>
      <c r="DC134" s="59"/>
      <c r="DD134" s="59"/>
      <c r="DE134" s="59"/>
      <c r="DF134" s="59"/>
      <c r="DG134" s="59"/>
      <c r="DH134" s="59"/>
      <c r="DI134" s="59"/>
      <c r="DJ134" s="59"/>
      <c r="DK134" s="59" t="s">
        <v>43</v>
      </c>
      <c r="DL134" s="59"/>
      <c r="DM134" s="59"/>
      <c r="DN134" s="59"/>
      <c r="DO134" s="59"/>
      <c r="DP134" s="59"/>
      <c r="DQ134" s="59"/>
      <c r="DR134" s="59"/>
      <c r="DS134" s="59"/>
      <c r="DT134" s="59"/>
      <c r="DU134" s="59"/>
      <c r="DV134" s="59"/>
      <c r="DW134" s="59"/>
      <c r="DX134" s="57">
        <f t="shared" si="13"/>
        <v>353602.72</v>
      </c>
      <c r="DY134" s="57"/>
      <c r="DZ134" s="57"/>
      <c r="EA134" s="57"/>
      <c r="EB134" s="57"/>
      <c r="EC134" s="57"/>
      <c r="ED134" s="57"/>
      <c r="EE134" s="57"/>
      <c r="EF134" s="57"/>
      <c r="EG134" s="57"/>
      <c r="EH134" s="57"/>
      <c r="EI134" s="57"/>
      <c r="EJ134" s="57"/>
      <c r="EK134" s="59">
        <v>0</v>
      </c>
      <c r="EL134" s="59"/>
      <c r="EM134" s="59"/>
      <c r="EN134" s="59"/>
      <c r="EO134" s="59"/>
      <c r="EP134" s="59"/>
      <c r="EQ134" s="59"/>
      <c r="ER134" s="59"/>
      <c r="ES134" s="59"/>
      <c r="ET134" s="59"/>
      <c r="EU134" s="59"/>
      <c r="EV134" s="59"/>
      <c r="EW134" s="59"/>
      <c r="EX134" s="57">
        <f t="shared" si="14"/>
        <v>209697.28000000003</v>
      </c>
      <c r="EY134" s="57"/>
      <c r="EZ134" s="57"/>
      <c r="FA134" s="57"/>
      <c r="FB134" s="57"/>
      <c r="FC134" s="57"/>
      <c r="FD134" s="57"/>
      <c r="FE134" s="57"/>
      <c r="FF134" s="57"/>
      <c r="FG134" s="57"/>
      <c r="FH134" s="57"/>
      <c r="FI134" s="57"/>
      <c r="FJ134" s="58"/>
    </row>
    <row r="135" spans="1:166" ht="15" customHeight="1" thickBot="1">
      <c r="A135" s="70" t="s">
        <v>301</v>
      </c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68" t="s">
        <v>323</v>
      </c>
      <c r="AL135" s="66"/>
      <c r="AM135" s="66"/>
      <c r="AN135" s="66"/>
      <c r="AO135" s="66"/>
      <c r="AP135" s="67"/>
      <c r="AQ135" s="71" t="s">
        <v>290</v>
      </c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59">
        <v>12000</v>
      </c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59"/>
      <c r="BS135" s="59"/>
      <c r="BT135" s="59"/>
      <c r="BU135" s="57">
        <f>SUM(BC135)</f>
        <v>12000</v>
      </c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9">
        <f>402+2275.05+2591.1</f>
        <v>5268.15</v>
      </c>
      <c r="CI135" s="59"/>
      <c r="CJ135" s="59"/>
      <c r="CK135" s="59"/>
      <c r="CL135" s="59"/>
      <c r="CM135" s="59"/>
      <c r="CN135" s="59"/>
      <c r="CO135" s="59"/>
      <c r="CP135" s="59"/>
      <c r="CQ135" s="59"/>
      <c r="CR135" s="59"/>
      <c r="CS135" s="59"/>
      <c r="CT135" s="59"/>
      <c r="CU135" s="59"/>
      <c r="CV135" s="59"/>
      <c r="CW135" s="59"/>
      <c r="CX135" s="59" t="s">
        <v>43</v>
      </c>
      <c r="CY135" s="59"/>
      <c r="CZ135" s="59"/>
      <c r="DA135" s="59"/>
      <c r="DB135" s="59"/>
      <c r="DC135" s="59"/>
      <c r="DD135" s="59"/>
      <c r="DE135" s="59"/>
      <c r="DF135" s="59"/>
      <c r="DG135" s="59"/>
      <c r="DH135" s="59"/>
      <c r="DI135" s="59"/>
      <c r="DJ135" s="59"/>
      <c r="DK135" s="59" t="s">
        <v>43</v>
      </c>
      <c r="DL135" s="59"/>
      <c r="DM135" s="59"/>
      <c r="DN135" s="59"/>
      <c r="DO135" s="59"/>
      <c r="DP135" s="59"/>
      <c r="DQ135" s="59"/>
      <c r="DR135" s="59"/>
      <c r="DS135" s="59"/>
      <c r="DT135" s="59"/>
      <c r="DU135" s="59"/>
      <c r="DV135" s="59"/>
      <c r="DW135" s="59"/>
      <c r="DX135" s="57">
        <f t="shared" si="13"/>
        <v>5268.15</v>
      </c>
      <c r="DY135" s="57"/>
      <c r="DZ135" s="57"/>
      <c r="EA135" s="57"/>
      <c r="EB135" s="57"/>
      <c r="EC135" s="57"/>
      <c r="ED135" s="57"/>
      <c r="EE135" s="57"/>
      <c r="EF135" s="57"/>
      <c r="EG135" s="57"/>
      <c r="EH135" s="57"/>
      <c r="EI135" s="57"/>
      <c r="EJ135" s="57"/>
      <c r="EK135" s="59">
        <v>0</v>
      </c>
      <c r="EL135" s="59"/>
      <c r="EM135" s="59"/>
      <c r="EN135" s="59"/>
      <c r="EO135" s="59"/>
      <c r="EP135" s="59"/>
      <c r="EQ135" s="59"/>
      <c r="ER135" s="59"/>
      <c r="ES135" s="59"/>
      <c r="ET135" s="59"/>
      <c r="EU135" s="59"/>
      <c r="EV135" s="59"/>
      <c r="EW135" s="59"/>
      <c r="EX135" s="57">
        <f t="shared" si="14"/>
        <v>6731.85</v>
      </c>
      <c r="EY135" s="57"/>
      <c r="EZ135" s="57"/>
      <c r="FA135" s="57"/>
      <c r="FB135" s="57"/>
      <c r="FC135" s="57"/>
      <c r="FD135" s="57"/>
      <c r="FE135" s="57"/>
      <c r="FF135" s="57"/>
      <c r="FG135" s="57"/>
      <c r="FH135" s="57"/>
      <c r="FI135" s="57"/>
      <c r="FJ135" s="58"/>
    </row>
    <row r="136" spans="1:166" ht="26.25" customHeight="1" thickBot="1">
      <c r="A136" s="84" t="s">
        <v>104</v>
      </c>
      <c r="B136" s="84"/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5"/>
      <c r="AK136" s="86" t="s">
        <v>105</v>
      </c>
      <c r="AL136" s="87"/>
      <c r="AM136" s="87"/>
      <c r="AN136" s="87"/>
      <c r="AO136" s="87"/>
      <c r="AP136" s="87"/>
      <c r="AQ136" s="88" t="s">
        <v>33</v>
      </c>
      <c r="AR136" s="88"/>
      <c r="AS136" s="88"/>
      <c r="AT136" s="88"/>
      <c r="AU136" s="88"/>
      <c r="AV136" s="88"/>
      <c r="AW136" s="88"/>
      <c r="AX136" s="88"/>
      <c r="AY136" s="88"/>
      <c r="AZ136" s="88"/>
      <c r="BA136" s="88"/>
      <c r="BB136" s="88"/>
      <c r="BC136" s="82" t="s">
        <v>33</v>
      </c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82"/>
      <c r="BO136" s="82"/>
      <c r="BP136" s="82"/>
      <c r="BQ136" s="82"/>
      <c r="BR136" s="82"/>
      <c r="BS136" s="82"/>
      <c r="BT136" s="82"/>
      <c r="BU136" s="82" t="s">
        <v>33</v>
      </c>
      <c r="BV136" s="82"/>
      <c r="BW136" s="82"/>
      <c r="BX136" s="82"/>
      <c r="BY136" s="82"/>
      <c r="BZ136" s="82"/>
      <c r="CA136" s="82"/>
      <c r="CB136" s="82"/>
      <c r="CC136" s="82"/>
      <c r="CD136" s="82"/>
      <c r="CE136" s="82"/>
      <c r="CF136" s="82"/>
      <c r="CG136" s="82"/>
      <c r="CH136" s="82">
        <f>SUM(-Лист2!BC8)</f>
        <v>-253025.9199999869</v>
      </c>
      <c r="CI136" s="82"/>
      <c r="CJ136" s="82"/>
      <c r="CK136" s="82"/>
      <c r="CL136" s="82"/>
      <c r="CM136" s="82"/>
      <c r="CN136" s="82"/>
      <c r="CO136" s="82"/>
      <c r="CP136" s="82"/>
      <c r="CQ136" s="82"/>
      <c r="CR136" s="82"/>
      <c r="CS136" s="82"/>
      <c r="CT136" s="82"/>
      <c r="CU136" s="82"/>
      <c r="CV136" s="82"/>
      <c r="CW136" s="82"/>
      <c r="CX136" s="82" t="s">
        <v>43</v>
      </c>
      <c r="CY136" s="82"/>
      <c r="CZ136" s="82"/>
      <c r="DA136" s="82"/>
      <c r="DB136" s="82"/>
      <c r="DC136" s="82"/>
      <c r="DD136" s="82"/>
      <c r="DE136" s="82"/>
      <c r="DF136" s="82"/>
      <c r="DG136" s="82"/>
      <c r="DH136" s="82"/>
      <c r="DI136" s="82"/>
      <c r="DJ136" s="82"/>
      <c r="DK136" s="82" t="s">
        <v>43</v>
      </c>
      <c r="DL136" s="82"/>
      <c r="DM136" s="82"/>
      <c r="DN136" s="82"/>
      <c r="DO136" s="82"/>
      <c r="DP136" s="82"/>
      <c r="DQ136" s="82"/>
      <c r="DR136" s="82"/>
      <c r="DS136" s="82"/>
      <c r="DT136" s="82"/>
      <c r="DU136" s="82"/>
      <c r="DV136" s="82"/>
      <c r="DW136" s="82"/>
      <c r="DX136" s="82">
        <f t="shared" si="13"/>
        <v>-253025.9199999869</v>
      </c>
      <c r="DY136" s="82"/>
      <c r="DZ136" s="82"/>
      <c r="EA136" s="82"/>
      <c r="EB136" s="82"/>
      <c r="EC136" s="82"/>
      <c r="ED136" s="82"/>
      <c r="EE136" s="82"/>
      <c r="EF136" s="82"/>
      <c r="EG136" s="82"/>
      <c r="EH136" s="82"/>
      <c r="EI136" s="82"/>
      <c r="EJ136" s="82"/>
      <c r="EK136" s="82" t="s">
        <v>33</v>
      </c>
      <c r="EL136" s="82"/>
      <c r="EM136" s="82"/>
      <c r="EN136" s="82"/>
      <c r="EO136" s="82"/>
      <c r="EP136" s="82"/>
      <c r="EQ136" s="82"/>
      <c r="ER136" s="82"/>
      <c r="ES136" s="82"/>
      <c r="ET136" s="82"/>
      <c r="EU136" s="82"/>
      <c r="EV136" s="82"/>
      <c r="EW136" s="82"/>
      <c r="EX136" s="82" t="s">
        <v>33</v>
      </c>
      <c r="EY136" s="82"/>
      <c r="EZ136" s="82"/>
      <c r="FA136" s="82"/>
      <c r="FB136" s="82"/>
      <c r="FC136" s="82"/>
      <c r="FD136" s="82"/>
      <c r="FE136" s="82"/>
      <c r="FF136" s="82"/>
      <c r="FG136" s="82"/>
      <c r="FH136" s="82"/>
      <c r="FI136" s="82"/>
      <c r="FJ136" s="83"/>
    </row>
    <row r="137" spans="1:166" ht="26.2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7"/>
      <c r="AL137" s="7"/>
      <c r="AM137" s="7"/>
      <c r="AN137" s="7"/>
      <c r="AO137" s="7"/>
      <c r="AP137" s="7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  <c r="BA137" s="35"/>
      <c r="BB137" s="35"/>
      <c r="BC137" s="35"/>
      <c r="BD137" s="35"/>
      <c r="BE137" s="35"/>
      <c r="BF137" s="35"/>
      <c r="BG137" s="35"/>
      <c r="BH137" s="35"/>
      <c r="BI137" s="35"/>
      <c r="BJ137" s="35"/>
      <c r="BK137" s="36"/>
      <c r="BL137" s="36"/>
      <c r="BM137" s="36"/>
      <c r="BN137" s="36"/>
      <c r="BO137" s="36"/>
      <c r="BP137" s="36"/>
      <c r="BQ137" s="36"/>
      <c r="BR137" s="36"/>
      <c r="BS137" s="36"/>
      <c r="BT137" s="36"/>
      <c r="BU137" s="35"/>
      <c r="BV137" s="35"/>
      <c r="BW137" s="35"/>
      <c r="BX137" s="35"/>
      <c r="BY137" s="35"/>
      <c r="BZ137" s="35"/>
      <c r="CA137" s="35"/>
      <c r="CB137" s="35"/>
      <c r="CC137" s="35"/>
      <c r="CD137" s="35"/>
      <c r="CE137" s="35"/>
      <c r="CF137" s="35"/>
      <c r="CG137" s="35"/>
      <c r="CH137" s="36"/>
      <c r="CI137" s="36"/>
      <c r="CJ137" s="36"/>
      <c r="CK137" s="36"/>
      <c r="CL137" s="36"/>
      <c r="CM137" s="36"/>
      <c r="CN137" s="36"/>
      <c r="CO137" s="36"/>
      <c r="CP137" s="36"/>
      <c r="CQ137" s="36"/>
      <c r="CR137" s="36"/>
      <c r="CS137" s="36"/>
      <c r="CT137" s="36"/>
      <c r="CU137" s="36"/>
      <c r="CV137" s="36"/>
      <c r="CW137" s="36"/>
      <c r="CX137" s="35"/>
      <c r="CY137" s="35"/>
      <c r="CZ137" s="35"/>
      <c r="DA137" s="35"/>
      <c r="DB137" s="35"/>
      <c r="DC137" s="35"/>
      <c r="DD137" s="35"/>
      <c r="DE137" s="35"/>
      <c r="DF137" s="35"/>
      <c r="DG137" s="35"/>
      <c r="DH137" s="35"/>
      <c r="DI137" s="35"/>
      <c r="DJ137" s="35"/>
      <c r="DK137" s="35"/>
      <c r="DL137" s="35"/>
      <c r="DM137" s="35"/>
      <c r="DN137" s="35"/>
      <c r="DO137" s="35"/>
      <c r="DP137" s="35"/>
      <c r="DQ137" s="35"/>
      <c r="DR137" s="35"/>
      <c r="DS137" s="35"/>
      <c r="DT137" s="35"/>
      <c r="DU137" s="35"/>
      <c r="DV137" s="35"/>
      <c r="DW137" s="35"/>
      <c r="DX137" s="35"/>
      <c r="DY137" s="35"/>
      <c r="DZ137" s="35"/>
      <c r="EA137" s="35"/>
      <c r="EB137" s="35"/>
      <c r="EC137" s="35"/>
      <c r="ED137" s="35"/>
      <c r="EE137" s="35"/>
      <c r="EF137" s="35"/>
      <c r="EG137" s="35"/>
      <c r="EH137" s="35"/>
      <c r="EI137" s="35"/>
      <c r="EJ137" s="35"/>
      <c r="EK137" s="35"/>
      <c r="EL137" s="35"/>
      <c r="EM137" s="35"/>
      <c r="EN137" s="35"/>
      <c r="EO137" s="35"/>
      <c r="EP137" s="35"/>
      <c r="EQ137" s="35"/>
      <c r="ER137" s="35"/>
      <c r="ES137" s="35"/>
      <c r="ET137" s="35"/>
      <c r="EU137" s="35"/>
      <c r="EV137" s="35"/>
      <c r="EW137" s="35"/>
      <c r="EX137" s="35"/>
      <c r="EY137" s="35"/>
      <c r="EZ137" s="35"/>
      <c r="FA137" s="35"/>
      <c r="FB137" s="35"/>
      <c r="FC137" s="35"/>
      <c r="FD137" s="35"/>
      <c r="FE137" s="35"/>
      <c r="FF137" s="35"/>
      <c r="FG137" s="35"/>
      <c r="FH137" s="35"/>
      <c r="FI137" s="35"/>
      <c r="FJ137" s="35"/>
    </row>
    <row r="138" spans="1:166" ht="1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14"/>
      <c r="BC138" s="7"/>
      <c r="BD138" s="7"/>
      <c r="BE138" s="7"/>
      <c r="BF138" s="7"/>
      <c r="BG138" s="7"/>
      <c r="BH138" s="7"/>
      <c r="BI138" s="7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  <c r="DE138" s="4"/>
      <c r="DF138" s="4"/>
      <c r="DG138" s="4"/>
      <c r="DH138" s="4"/>
      <c r="DI138" s="4"/>
      <c r="DJ138" s="4"/>
      <c r="DK138" s="4"/>
      <c r="DL138" s="4"/>
      <c r="DM138" s="4"/>
      <c r="DN138" s="4"/>
      <c r="DO138" s="4"/>
      <c r="DP138" s="4"/>
      <c r="DQ138" s="4"/>
      <c r="DR138" s="4"/>
      <c r="DS138" s="4"/>
      <c r="DT138" s="4"/>
      <c r="DU138" s="4"/>
      <c r="DV138" s="4"/>
      <c r="DW138" s="4"/>
      <c r="DX138" s="4"/>
      <c r="DY138" s="4"/>
      <c r="DZ138" s="4"/>
      <c r="EA138" s="4"/>
      <c r="EB138" s="4"/>
      <c r="EC138" s="4"/>
      <c r="ED138" s="4"/>
      <c r="EE138" s="4"/>
      <c r="EF138" s="4"/>
      <c r="EG138" s="4"/>
      <c r="EH138" s="4"/>
      <c r="EI138" s="4"/>
      <c r="EJ138" s="4"/>
      <c r="EK138" s="4"/>
      <c r="EL138" s="4"/>
      <c r="EM138" s="4"/>
      <c r="EN138" s="4"/>
      <c r="EO138" s="4"/>
      <c r="EP138" s="4"/>
      <c r="EQ138" s="4"/>
      <c r="ER138" s="4"/>
      <c r="ES138" s="4"/>
      <c r="ET138" s="4"/>
      <c r="EU138" s="4"/>
      <c r="EV138" s="4"/>
      <c r="EW138" s="4"/>
      <c r="EX138" s="4"/>
      <c r="EY138" s="4"/>
      <c r="EZ138" s="4"/>
      <c r="FA138" s="4"/>
      <c r="FB138" s="4"/>
      <c r="FC138" s="4"/>
      <c r="FD138" s="4"/>
      <c r="FE138" s="4"/>
      <c r="FF138" s="4"/>
      <c r="FG138" s="4"/>
      <c r="FH138" s="4"/>
      <c r="FI138" s="4"/>
      <c r="FJ138" s="4"/>
    </row>
    <row r="139" spans="18:60" ht="14.25" customHeight="1"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3"/>
      <c r="AG139" s="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</row>
    <row r="140" spans="18:60" ht="14.25" customHeight="1"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3"/>
      <c r="AG140" s="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</row>
    <row r="141" spans="18:60" ht="14.25" customHeight="1"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3"/>
      <c r="AG141" s="3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</row>
    <row r="142" spans="18:60" ht="14.25" customHeight="1"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3"/>
      <c r="AG142" s="3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</row>
    <row r="143" spans="18:60" ht="14.25" customHeight="1"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3"/>
      <c r="AG143" s="3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</row>
    <row r="144" spans="18:60" ht="14.25" customHeight="1"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3"/>
      <c r="AG144" s="3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</row>
    <row r="145" spans="18:60" ht="14.25" customHeight="1"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3"/>
      <c r="AG145" s="3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</row>
    <row r="146" spans="18:60" ht="14.25" customHeight="1"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3"/>
      <c r="AG146" s="3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</row>
    <row r="147" spans="18:60" ht="14.25" customHeight="1"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3"/>
      <c r="AG147" s="3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</row>
    <row r="148" spans="18:60" ht="14.25" customHeight="1"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3"/>
      <c r="AG148" s="3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</row>
    <row r="149" spans="18:60" ht="14.25" customHeight="1"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3"/>
      <c r="AG149" s="3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</row>
    <row r="150" spans="18:60" ht="14.25" customHeight="1"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3"/>
      <c r="AG150" s="3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</row>
    <row r="151" spans="18:60" ht="14.25" customHeight="1"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3"/>
      <c r="AG151" s="3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</row>
    <row r="152" spans="18:60" ht="14.25" customHeight="1"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3"/>
      <c r="AG152" s="3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</row>
    <row r="153" spans="18:60" ht="14.25" customHeight="1"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3"/>
      <c r="AG153" s="3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</row>
    <row r="154" spans="18:60" ht="14.25" customHeight="1"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3"/>
      <c r="AG154" s="3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</row>
    <row r="155" spans="18:60" ht="14.25" customHeight="1"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3"/>
      <c r="AG155" s="3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</row>
    <row r="156" spans="18:60" ht="14.25" customHeight="1"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3"/>
      <c r="AG156" s="3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</row>
    <row r="157" spans="18:60" ht="14.25" customHeight="1"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3"/>
      <c r="AG157" s="3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</row>
    <row r="158" spans="18:60" ht="14.25" customHeight="1"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3"/>
      <c r="AG158" s="3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</row>
    <row r="159" spans="18:60" ht="14.25" customHeight="1"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3"/>
      <c r="AG159" s="3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</row>
    <row r="160" spans="18:60" ht="14.25" customHeight="1"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3"/>
      <c r="AG160" s="3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</row>
    <row r="161" spans="18:60" ht="14.25" customHeight="1"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3"/>
      <c r="AG161" s="3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</row>
    <row r="162" spans="18:60" ht="14.25" customHeight="1"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3"/>
      <c r="AG162" s="3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</row>
    <row r="163" spans="18:60" ht="14.25" customHeight="1"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3"/>
      <c r="AG163" s="3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</row>
    <row r="164" spans="18:60" ht="14.25" customHeight="1"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3"/>
      <c r="AG164" s="3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</row>
    <row r="165" spans="18:60" ht="14.25" customHeight="1"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3"/>
      <c r="AG165" s="3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</row>
    <row r="166" spans="18:60" ht="14.25" customHeight="1"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3"/>
      <c r="AG166" s="3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</row>
    <row r="167" spans="18:60" ht="14.25" customHeight="1"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3"/>
      <c r="AG167" s="3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</row>
    <row r="168" spans="18:60" ht="14.25" customHeight="1"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3"/>
      <c r="AG168" s="3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</row>
    <row r="169" spans="18:60" ht="14.25" customHeight="1"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3"/>
      <c r="AG169" s="3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</row>
    <row r="170" spans="18:60" ht="14.25" customHeight="1"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3"/>
      <c r="AG170" s="3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</row>
    <row r="171" spans="18:60" ht="14.25" customHeight="1"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3"/>
      <c r="AG171" s="3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</row>
    <row r="172" spans="18:60" ht="14.25" customHeight="1"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3"/>
      <c r="AG172" s="3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</row>
    <row r="173" spans="18:60" ht="14.25" customHeight="1"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3"/>
      <c r="AG173" s="3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</row>
  </sheetData>
  <sheetProtection/>
  <mergeCells count="1167">
    <mergeCell ref="DX118:EJ118"/>
    <mergeCell ref="EK118:EW118"/>
    <mergeCell ref="EX118:FJ118"/>
    <mergeCell ref="A118:AJ118"/>
    <mergeCell ref="AK118:AP118"/>
    <mergeCell ref="AQ118:BB118"/>
    <mergeCell ref="BC118:BT118"/>
    <mergeCell ref="BU118:CG118"/>
    <mergeCell ref="DX124:EJ124"/>
    <mergeCell ref="EK124:EW124"/>
    <mergeCell ref="EX124:FJ124"/>
    <mergeCell ref="EX121:FJ121"/>
    <mergeCell ref="EK121:EW121"/>
    <mergeCell ref="CH121:CW121"/>
    <mergeCell ref="DK121:DW121"/>
    <mergeCell ref="EK64:EW64"/>
    <mergeCell ref="A124:AJ124"/>
    <mergeCell ref="AK124:AP124"/>
    <mergeCell ref="AQ124:BB124"/>
    <mergeCell ref="BC124:BT124"/>
    <mergeCell ref="BU124:CG124"/>
    <mergeCell ref="CH124:CW124"/>
    <mergeCell ref="CH118:CW118"/>
    <mergeCell ref="CX124:DJ124"/>
    <mergeCell ref="DK124:DW124"/>
    <mergeCell ref="AQ60:BB60"/>
    <mergeCell ref="EK67:EW67"/>
    <mergeCell ref="EX67:FJ67"/>
    <mergeCell ref="CH63:CW63"/>
    <mergeCell ref="DK62:DW62"/>
    <mergeCell ref="CH65:CW65"/>
    <mergeCell ref="DK64:DW64"/>
    <mergeCell ref="EK65:EW65"/>
    <mergeCell ref="DX65:EJ65"/>
    <mergeCell ref="EK63:EW63"/>
    <mergeCell ref="BU64:CG64"/>
    <mergeCell ref="A62:AJ62"/>
    <mergeCell ref="BU66:CG66"/>
    <mergeCell ref="AQ62:BB62"/>
    <mergeCell ref="BC62:BT62"/>
    <mergeCell ref="A64:AJ64"/>
    <mergeCell ref="A73:AJ73"/>
    <mergeCell ref="AK73:AP73"/>
    <mergeCell ref="AQ73:BB73"/>
    <mergeCell ref="CH67:CW67"/>
    <mergeCell ref="CX67:DJ67"/>
    <mergeCell ref="A67:AJ67"/>
    <mergeCell ref="AK67:AP67"/>
    <mergeCell ref="AQ67:BB67"/>
    <mergeCell ref="BC73:BT73"/>
    <mergeCell ref="A72:AJ72"/>
    <mergeCell ref="EX68:FJ68"/>
    <mergeCell ref="A68:AJ68"/>
    <mergeCell ref="AK68:AP68"/>
    <mergeCell ref="AQ68:BB68"/>
    <mergeCell ref="BC68:BT68"/>
    <mergeCell ref="BU68:CG68"/>
    <mergeCell ref="CH68:CW68"/>
    <mergeCell ref="DN23:ED23"/>
    <mergeCell ref="AN30:AS30"/>
    <mergeCell ref="AT30:BB30"/>
    <mergeCell ref="CH66:CW66"/>
    <mergeCell ref="DN30:ED30"/>
    <mergeCell ref="CX68:DJ68"/>
    <mergeCell ref="DK68:DW68"/>
    <mergeCell ref="DX68:EJ68"/>
    <mergeCell ref="EE23:ES23"/>
    <mergeCell ref="BC67:BT67"/>
    <mergeCell ref="AN23:AS23"/>
    <mergeCell ref="AT23:BB23"/>
    <mergeCell ref="BK23:CE23"/>
    <mergeCell ref="CF23:CV23"/>
    <mergeCell ref="BU73:CG73"/>
    <mergeCell ref="CH73:CW73"/>
    <mergeCell ref="BU72:CG72"/>
    <mergeCell ref="CH72:CW72"/>
    <mergeCell ref="CW29:DM29"/>
    <mergeCell ref="BU67:CG67"/>
    <mergeCell ref="ET23:FJ23"/>
    <mergeCell ref="DX74:EJ74"/>
    <mergeCell ref="EK74:EW74"/>
    <mergeCell ref="EX74:FJ74"/>
    <mergeCell ref="DX72:EJ72"/>
    <mergeCell ref="CX73:DJ73"/>
    <mergeCell ref="CX72:DJ72"/>
    <mergeCell ref="DK72:DW72"/>
    <mergeCell ref="DK73:DW73"/>
    <mergeCell ref="EE29:ES29"/>
    <mergeCell ref="ET29:FJ29"/>
    <mergeCell ref="CF35:CV35"/>
    <mergeCell ref="EX60:FJ60"/>
    <mergeCell ref="ET34:FJ34"/>
    <mergeCell ref="ET35:FJ35"/>
    <mergeCell ref="A74:AJ74"/>
    <mergeCell ref="AK74:AP74"/>
    <mergeCell ref="AQ74:BB74"/>
    <mergeCell ref="BC74:BT74"/>
    <mergeCell ref="BU74:CG74"/>
    <mergeCell ref="EE30:ES30"/>
    <mergeCell ref="BK32:CE32"/>
    <mergeCell ref="DK49:DW49"/>
    <mergeCell ref="DN29:ED29"/>
    <mergeCell ref="BC60:BT60"/>
    <mergeCell ref="BU60:CG60"/>
    <mergeCell ref="CH52:CW52"/>
    <mergeCell ref="CH51:CW51"/>
    <mergeCell ref="DK53:DW53"/>
    <mergeCell ref="EX126:FJ126"/>
    <mergeCell ref="EK61:EW61"/>
    <mergeCell ref="EE33:ES33"/>
    <mergeCell ref="ET30:FJ30"/>
    <mergeCell ref="ET33:FJ33"/>
    <mergeCell ref="A29:AM29"/>
    <mergeCell ref="AN29:AS29"/>
    <mergeCell ref="AT29:BB29"/>
    <mergeCell ref="BK29:CE29"/>
    <mergeCell ref="CF29:CV29"/>
    <mergeCell ref="DK125:DW125"/>
    <mergeCell ref="CH128:CW128"/>
    <mergeCell ref="CX121:DJ121"/>
    <mergeCell ref="DK127:DW127"/>
    <mergeCell ref="DX127:EJ127"/>
    <mergeCell ref="EK127:EW127"/>
    <mergeCell ref="CX122:DJ122"/>
    <mergeCell ref="EK123:EW123"/>
    <mergeCell ref="DK126:DW126"/>
    <mergeCell ref="EK125:EW125"/>
    <mergeCell ref="EX122:FJ122"/>
    <mergeCell ref="EK122:EW122"/>
    <mergeCell ref="DK123:DW123"/>
    <mergeCell ref="DX123:EJ123"/>
    <mergeCell ref="CH123:CW123"/>
    <mergeCell ref="EX123:FJ123"/>
    <mergeCell ref="CH122:CW122"/>
    <mergeCell ref="A125:AJ125"/>
    <mergeCell ref="BC126:BT126"/>
    <mergeCell ref="BU126:CG126"/>
    <mergeCell ref="A126:AJ126"/>
    <mergeCell ref="BC128:BT128"/>
    <mergeCell ref="A127:AJ127"/>
    <mergeCell ref="AK127:AP127"/>
    <mergeCell ref="A123:AJ123"/>
    <mergeCell ref="AK123:AP123"/>
    <mergeCell ref="AK121:AP121"/>
    <mergeCell ref="BU121:CG121"/>
    <mergeCell ref="CX123:DJ123"/>
    <mergeCell ref="DX122:EJ122"/>
    <mergeCell ref="AQ123:BB123"/>
    <mergeCell ref="DX121:EJ121"/>
    <mergeCell ref="BU123:CG123"/>
    <mergeCell ref="A122:AJ122"/>
    <mergeCell ref="AK122:AP122"/>
    <mergeCell ref="AQ122:BB122"/>
    <mergeCell ref="BC122:BT122"/>
    <mergeCell ref="BU122:CG122"/>
    <mergeCell ref="A121:AJ121"/>
    <mergeCell ref="AQ121:BB121"/>
    <mergeCell ref="BC121:BT121"/>
    <mergeCell ref="AQ77:BB77"/>
    <mergeCell ref="BU76:CG76"/>
    <mergeCell ref="AK77:AP77"/>
    <mergeCell ref="CH79:CW79"/>
    <mergeCell ref="BU79:CG79"/>
    <mergeCell ref="AQ75:BB75"/>
    <mergeCell ref="AQ78:BB78"/>
    <mergeCell ref="BC75:BT75"/>
    <mergeCell ref="CX81:DJ81"/>
    <mergeCell ref="DK120:DW120"/>
    <mergeCell ref="DX76:EJ76"/>
    <mergeCell ref="CX76:DJ76"/>
    <mergeCell ref="DK81:DW81"/>
    <mergeCell ref="DK92:DW92"/>
    <mergeCell ref="DK93:DW93"/>
    <mergeCell ref="DK94:DW94"/>
    <mergeCell ref="CX118:DJ118"/>
    <mergeCell ref="DK118:DW118"/>
    <mergeCell ref="EX49:FJ49"/>
    <mergeCell ref="EX129:FJ129"/>
    <mergeCell ref="AK119:AP119"/>
    <mergeCell ref="BC119:BT119"/>
    <mergeCell ref="BU119:CG119"/>
    <mergeCell ref="DK128:DW128"/>
    <mergeCell ref="DX128:EJ128"/>
    <mergeCell ref="EX128:FJ128"/>
    <mergeCell ref="CX120:DJ120"/>
    <mergeCell ref="AQ127:BB127"/>
    <mergeCell ref="DK63:DW63"/>
    <mergeCell ref="DN34:ED34"/>
    <mergeCell ref="CW35:DM35"/>
    <mergeCell ref="A47:FJ47"/>
    <mergeCell ref="CH48:EJ48"/>
    <mergeCell ref="A48:AJ49"/>
    <mergeCell ref="DN35:ED35"/>
    <mergeCell ref="EE35:ES35"/>
    <mergeCell ref="EE34:ES34"/>
    <mergeCell ref="EK48:FJ48"/>
    <mergeCell ref="CX60:DJ60"/>
    <mergeCell ref="CH62:CW62"/>
    <mergeCell ref="CX62:DJ62"/>
    <mergeCell ref="CH61:CW61"/>
    <mergeCell ref="DK60:DW60"/>
    <mergeCell ref="CX61:DJ61"/>
    <mergeCell ref="DK61:DW61"/>
    <mergeCell ref="EX78:FJ78"/>
    <mergeCell ref="EX77:FJ77"/>
    <mergeCell ref="EX73:FJ73"/>
    <mergeCell ref="EK69:EW69"/>
    <mergeCell ref="EX69:FJ69"/>
    <mergeCell ref="EK72:EW72"/>
    <mergeCell ref="EK71:EW71"/>
    <mergeCell ref="EX71:FJ71"/>
    <mergeCell ref="EK70:EW70"/>
    <mergeCell ref="EX64:FJ64"/>
    <mergeCell ref="AQ76:BB76"/>
    <mergeCell ref="EX66:FJ66"/>
    <mergeCell ref="EK75:EW75"/>
    <mergeCell ref="EK66:EW66"/>
    <mergeCell ref="EX72:FJ72"/>
    <mergeCell ref="EK73:EW73"/>
    <mergeCell ref="CX65:DJ65"/>
    <mergeCell ref="BC76:BT76"/>
    <mergeCell ref="CH75:CW75"/>
    <mergeCell ref="EK128:EW128"/>
    <mergeCell ref="EK120:EW120"/>
    <mergeCell ref="DX66:EJ66"/>
    <mergeCell ref="DK66:DW66"/>
    <mergeCell ref="DK74:DW74"/>
    <mergeCell ref="DX69:EJ69"/>
    <mergeCell ref="DX77:EJ77"/>
    <mergeCell ref="EK78:EW78"/>
    <mergeCell ref="DX120:EJ120"/>
    <mergeCell ref="DX125:EJ125"/>
    <mergeCell ref="EX50:FJ50"/>
    <mergeCell ref="EX75:FJ75"/>
    <mergeCell ref="A76:AJ76"/>
    <mergeCell ref="A75:AJ75"/>
    <mergeCell ref="AK75:AP75"/>
    <mergeCell ref="A66:AJ66"/>
    <mergeCell ref="AQ66:BB66"/>
    <mergeCell ref="BC66:BT66"/>
    <mergeCell ref="BC65:BT65"/>
    <mergeCell ref="CH64:CW64"/>
    <mergeCell ref="AK84:AP84"/>
    <mergeCell ref="AK81:AP81"/>
    <mergeCell ref="AQ81:BB81"/>
    <mergeCell ref="A26:AM26"/>
    <mergeCell ref="AT34:BB34"/>
    <mergeCell ref="A35:AM35"/>
    <mergeCell ref="AN35:AS35"/>
    <mergeCell ref="AN32:AS32"/>
    <mergeCell ref="A27:AM27"/>
    <mergeCell ref="A77:AJ77"/>
    <mergeCell ref="AN27:AS27"/>
    <mergeCell ref="AT27:BB27"/>
    <mergeCell ref="A30:AM30"/>
    <mergeCell ref="AT35:BB35"/>
    <mergeCell ref="A32:AM32"/>
    <mergeCell ref="AN28:AS28"/>
    <mergeCell ref="AT28:BB28"/>
    <mergeCell ref="A31:AM31"/>
    <mergeCell ref="AN31:AS31"/>
    <mergeCell ref="AT33:BB33"/>
    <mergeCell ref="A34:AM34"/>
    <mergeCell ref="AN34:AS34"/>
    <mergeCell ref="A55:AJ55"/>
    <mergeCell ref="BC48:BT49"/>
    <mergeCell ref="A58:AJ58"/>
    <mergeCell ref="BU48:CG49"/>
    <mergeCell ref="AK52:AP52"/>
    <mergeCell ref="AQ52:BB52"/>
    <mergeCell ref="BC52:BT52"/>
    <mergeCell ref="AK50:AP50"/>
    <mergeCell ref="AQ50:BB50"/>
    <mergeCell ref="AN25:AS25"/>
    <mergeCell ref="CF25:CV25"/>
    <mergeCell ref="BK18:CE18"/>
    <mergeCell ref="CF20:CV20"/>
    <mergeCell ref="BK30:CE30"/>
    <mergeCell ref="CF30:CV30"/>
    <mergeCell ref="BK19:CE19"/>
    <mergeCell ref="CF26:CV26"/>
    <mergeCell ref="CF28:CV28"/>
    <mergeCell ref="AN26:AS26"/>
    <mergeCell ref="AN20:AS20"/>
    <mergeCell ref="A14:FJ14"/>
    <mergeCell ref="ET16:FJ17"/>
    <mergeCell ref="CF17:CV17"/>
    <mergeCell ref="CW17:DM17"/>
    <mergeCell ref="DN17:ED17"/>
    <mergeCell ref="EE17:ES17"/>
    <mergeCell ref="AN16:AS17"/>
    <mergeCell ref="BK16:CE17"/>
    <mergeCell ref="A1:EQ1"/>
    <mergeCell ref="A2:EQ2"/>
    <mergeCell ref="ET6:FJ6"/>
    <mergeCell ref="ET1:FJ2"/>
    <mergeCell ref="BJ7:CD7"/>
    <mergeCell ref="CE7:CI7"/>
    <mergeCell ref="CJ7:CK7"/>
    <mergeCell ref="ET7:FJ7"/>
    <mergeCell ref="A3:EQ3"/>
    <mergeCell ref="A4:EQ4"/>
    <mergeCell ref="ET8:FJ8"/>
    <mergeCell ref="V9:EB9"/>
    <mergeCell ref="ET9:FJ9"/>
    <mergeCell ref="ET10:FJ10"/>
    <mergeCell ref="EG10:EQ10"/>
    <mergeCell ref="ET5:FJ5"/>
    <mergeCell ref="ET12:FJ12"/>
    <mergeCell ref="BK8:EC8"/>
    <mergeCell ref="A8:BB8"/>
    <mergeCell ref="EG9:EQ9"/>
    <mergeCell ref="P10:EC10"/>
    <mergeCell ref="ET11:FJ11"/>
    <mergeCell ref="EJ11:ES11"/>
    <mergeCell ref="AT16:BB17"/>
    <mergeCell ref="A16:AM17"/>
    <mergeCell ref="A18:AM18"/>
    <mergeCell ref="AN18:AS18"/>
    <mergeCell ref="CF18:CV18"/>
    <mergeCell ref="CW18:DM18"/>
    <mergeCell ref="AT18:BB18"/>
    <mergeCell ref="CF16:ES16"/>
    <mergeCell ref="DN18:ED18"/>
    <mergeCell ref="EE18:ES18"/>
    <mergeCell ref="ET18:FJ18"/>
    <mergeCell ref="A19:AM19"/>
    <mergeCell ref="AN19:AS19"/>
    <mergeCell ref="CF19:CV19"/>
    <mergeCell ref="CW19:DM19"/>
    <mergeCell ref="DN19:ED19"/>
    <mergeCell ref="EE19:ES19"/>
    <mergeCell ref="AT19:BB19"/>
    <mergeCell ref="ET19:FJ19"/>
    <mergeCell ref="EE22:ES22"/>
    <mergeCell ref="EE20:ES20"/>
    <mergeCell ref="CW22:DM22"/>
    <mergeCell ref="DN22:ED22"/>
    <mergeCell ref="ET22:FJ22"/>
    <mergeCell ref="CW20:DM20"/>
    <mergeCell ref="DN20:ED20"/>
    <mergeCell ref="ET20:FJ20"/>
    <mergeCell ref="DN21:ED21"/>
    <mergeCell ref="EE21:ES21"/>
    <mergeCell ref="ET25:FJ25"/>
    <mergeCell ref="DN24:ED24"/>
    <mergeCell ref="AN22:AS22"/>
    <mergeCell ref="BK20:CE20"/>
    <mergeCell ref="CF24:CV24"/>
    <mergeCell ref="CF22:CV22"/>
    <mergeCell ref="BK22:CE22"/>
    <mergeCell ref="BK24:CE24"/>
    <mergeCell ref="CW23:DM23"/>
    <mergeCell ref="A24:AM24"/>
    <mergeCell ref="AN24:AS24"/>
    <mergeCell ref="ET24:FJ24"/>
    <mergeCell ref="EE24:ES24"/>
    <mergeCell ref="A20:AM20"/>
    <mergeCell ref="CW24:DM24"/>
    <mergeCell ref="AT20:BB20"/>
    <mergeCell ref="AT22:BB22"/>
    <mergeCell ref="AT24:BB24"/>
    <mergeCell ref="A22:AM22"/>
    <mergeCell ref="A23:AM23"/>
    <mergeCell ref="ET26:FJ26"/>
    <mergeCell ref="AN33:AS33"/>
    <mergeCell ref="DN32:ED32"/>
    <mergeCell ref="EE32:ES32"/>
    <mergeCell ref="ET32:FJ32"/>
    <mergeCell ref="BK26:CE26"/>
    <mergeCell ref="CW26:DM26"/>
    <mergeCell ref="AT26:BB26"/>
    <mergeCell ref="CW30:DM30"/>
    <mergeCell ref="AT32:BB32"/>
    <mergeCell ref="DN26:ED26"/>
    <mergeCell ref="EE26:ES26"/>
    <mergeCell ref="CW25:DM25"/>
    <mergeCell ref="DN25:ED25"/>
    <mergeCell ref="AT25:BB25"/>
    <mergeCell ref="EE25:ES25"/>
    <mergeCell ref="BK25:CE25"/>
    <mergeCell ref="BK28:CE28"/>
    <mergeCell ref="CW28:DM28"/>
    <mergeCell ref="A25:AM25"/>
    <mergeCell ref="EE28:ES28"/>
    <mergeCell ref="CF33:CV33"/>
    <mergeCell ref="CW32:DM32"/>
    <mergeCell ref="CW33:DM33"/>
    <mergeCell ref="A33:AM33"/>
    <mergeCell ref="DN33:ED33"/>
    <mergeCell ref="A28:AM28"/>
    <mergeCell ref="AT31:BB31"/>
    <mergeCell ref="BK31:CE31"/>
    <mergeCell ref="CX49:DJ49"/>
    <mergeCell ref="CF31:CV31"/>
    <mergeCell ref="CW31:DM31"/>
    <mergeCell ref="CW34:DM34"/>
    <mergeCell ref="BK33:CE33"/>
    <mergeCell ref="BK34:CE34"/>
    <mergeCell ref="BK35:CE35"/>
    <mergeCell ref="CF34:CV34"/>
    <mergeCell ref="CF32:CV32"/>
    <mergeCell ref="EK49:EW49"/>
    <mergeCell ref="AK51:AP51"/>
    <mergeCell ref="AQ51:BB51"/>
    <mergeCell ref="BC51:BT51"/>
    <mergeCell ref="BU51:CG51"/>
    <mergeCell ref="CH50:CW50"/>
    <mergeCell ref="CX51:DJ51"/>
    <mergeCell ref="DK51:DW51"/>
    <mergeCell ref="DX51:EJ51"/>
    <mergeCell ref="CH49:CW49"/>
    <mergeCell ref="DX49:EJ49"/>
    <mergeCell ref="BC58:BT58"/>
    <mergeCell ref="BU58:CG58"/>
    <mergeCell ref="BU53:CG53"/>
    <mergeCell ref="A54:AJ54"/>
    <mergeCell ref="CX50:DJ50"/>
    <mergeCell ref="DK50:DW50"/>
    <mergeCell ref="A52:AJ52"/>
    <mergeCell ref="AK48:AP49"/>
    <mergeCell ref="AQ48:BB49"/>
    <mergeCell ref="DK58:DW58"/>
    <mergeCell ref="DX58:EJ58"/>
    <mergeCell ref="AK53:AP53"/>
    <mergeCell ref="AQ53:BB53"/>
    <mergeCell ref="BC53:BT53"/>
    <mergeCell ref="EX51:FJ51"/>
    <mergeCell ref="CX58:DJ58"/>
    <mergeCell ref="DX53:EJ53"/>
    <mergeCell ref="EK53:EW53"/>
    <mergeCell ref="EX53:FJ53"/>
    <mergeCell ref="CH53:CW53"/>
    <mergeCell ref="A53:AJ53"/>
    <mergeCell ref="DX52:EJ52"/>
    <mergeCell ref="CX52:DJ52"/>
    <mergeCell ref="A56:AJ56"/>
    <mergeCell ref="AK54:AP54"/>
    <mergeCell ref="AQ54:BB54"/>
    <mergeCell ref="BC54:BT54"/>
    <mergeCell ref="AK55:AP55"/>
    <mergeCell ref="EK50:EW50"/>
    <mergeCell ref="A50:AJ50"/>
    <mergeCell ref="EK52:EW52"/>
    <mergeCell ref="BC50:BT50"/>
    <mergeCell ref="DK52:DW52"/>
    <mergeCell ref="A57:AJ57"/>
    <mergeCell ref="AK57:AP57"/>
    <mergeCell ref="BC57:BT57"/>
    <mergeCell ref="AK58:AP58"/>
    <mergeCell ref="AQ58:BB58"/>
    <mergeCell ref="DX50:EJ50"/>
    <mergeCell ref="BU50:CG50"/>
    <mergeCell ref="A51:AJ51"/>
    <mergeCell ref="CX53:DJ53"/>
    <mergeCell ref="CX57:DJ57"/>
    <mergeCell ref="AQ55:BB55"/>
    <mergeCell ref="BU52:CG52"/>
    <mergeCell ref="BU57:CG57"/>
    <mergeCell ref="AQ57:BB57"/>
    <mergeCell ref="CH54:CW54"/>
    <mergeCell ref="CX54:DJ54"/>
    <mergeCell ref="CX56:DJ56"/>
    <mergeCell ref="DK54:DW54"/>
    <mergeCell ref="DX54:EJ54"/>
    <mergeCell ref="DX64:EJ64"/>
    <mergeCell ref="AK65:AP65"/>
    <mergeCell ref="AQ65:BB65"/>
    <mergeCell ref="BU63:CG63"/>
    <mergeCell ref="DX63:EJ63"/>
    <mergeCell ref="BU59:CG59"/>
    <mergeCell ref="DX59:EJ59"/>
    <mergeCell ref="AQ59:BB59"/>
    <mergeCell ref="A71:AJ71"/>
    <mergeCell ref="AQ71:BB71"/>
    <mergeCell ref="BC71:BT71"/>
    <mergeCell ref="BC59:BT59"/>
    <mergeCell ref="CX64:DJ64"/>
    <mergeCell ref="BC63:BT63"/>
    <mergeCell ref="AK62:AP62"/>
    <mergeCell ref="AQ63:BB63"/>
    <mergeCell ref="BU62:CG62"/>
    <mergeCell ref="BC61:BT61"/>
    <mergeCell ref="BU61:CG61"/>
    <mergeCell ref="AK61:AP61"/>
    <mergeCell ref="AQ61:BB61"/>
    <mergeCell ref="AQ72:BB72"/>
    <mergeCell ref="AK66:AP66"/>
    <mergeCell ref="AQ69:BB69"/>
    <mergeCell ref="AK64:AP64"/>
    <mergeCell ref="AQ64:BB64"/>
    <mergeCell ref="BC64:BT64"/>
    <mergeCell ref="BC72:BT72"/>
    <mergeCell ref="A59:AJ59"/>
    <mergeCell ref="AK59:AP59"/>
    <mergeCell ref="A63:AJ63"/>
    <mergeCell ref="AK63:AP63"/>
    <mergeCell ref="A69:AJ69"/>
    <mergeCell ref="AK69:AP69"/>
    <mergeCell ref="A61:AJ61"/>
    <mergeCell ref="AK60:AP60"/>
    <mergeCell ref="A65:AJ65"/>
    <mergeCell ref="A60:AJ60"/>
    <mergeCell ref="AK72:AP72"/>
    <mergeCell ref="DX75:EJ75"/>
    <mergeCell ref="DX71:EJ71"/>
    <mergeCell ref="DX73:EJ73"/>
    <mergeCell ref="DK67:DW67"/>
    <mergeCell ref="DX67:EJ67"/>
    <mergeCell ref="DX70:EJ70"/>
    <mergeCell ref="CH74:CW74"/>
    <mergeCell ref="AK80:AP80"/>
    <mergeCell ref="DK59:DW59"/>
    <mergeCell ref="AK76:AP76"/>
    <mergeCell ref="BC78:BT78"/>
    <mergeCell ref="DK76:DW76"/>
    <mergeCell ref="CX75:DJ75"/>
    <mergeCell ref="CH69:CW69"/>
    <mergeCell ref="CH59:CW59"/>
    <mergeCell ref="DK69:DW69"/>
    <mergeCell ref="AK78:AP78"/>
    <mergeCell ref="DK75:DW75"/>
    <mergeCell ref="EK59:EW59"/>
    <mergeCell ref="A81:AJ81"/>
    <mergeCell ref="A78:AJ78"/>
    <mergeCell ref="A80:AJ80"/>
    <mergeCell ref="BC79:BT79"/>
    <mergeCell ref="AK79:AP79"/>
    <mergeCell ref="AQ79:BB79"/>
    <mergeCell ref="A79:AJ79"/>
    <mergeCell ref="BC81:BT81"/>
    <mergeCell ref="DX78:EJ78"/>
    <mergeCell ref="BC77:BT77"/>
    <mergeCell ref="BU77:CG77"/>
    <mergeCell ref="CX78:DJ78"/>
    <mergeCell ref="BU78:CG78"/>
    <mergeCell ref="CH77:CW77"/>
    <mergeCell ref="CH78:CW78"/>
    <mergeCell ref="CX77:DJ77"/>
    <mergeCell ref="DX60:EJ60"/>
    <mergeCell ref="EX62:FJ62"/>
    <mergeCell ref="DX61:EJ61"/>
    <mergeCell ref="DX62:EJ62"/>
    <mergeCell ref="EK58:EW58"/>
    <mergeCell ref="EK77:EW77"/>
    <mergeCell ref="EX58:FJ58"/>
    <mergeCell ref="EX63:FJ63"/>
    <mergeCell ref="EK68:EW68"/>
    <mergeCell ref="EX65:FJ65"/>
    <mergeCell ref="BU65:CG65"/>
    <mergeCell ref="DK78:DW78"/>
    <mergeCell ref="CX66:DJ66"/>
    <mergeCell ref="CH76:CW76"/>
    <mergeCell ref="DK77:DW77"/>
    <mergeCell ref="CX70:DJ70"/>
    <mergeCell ref="DK70:DW70"/>
    <mergeCell ref="DK65:DW65"/>
    <mergeCell ref="BU75:CG75"/>
    <mergeCell ref="CX74:DJ74"/>
    <mergeCell ref="EX80:FJ80"/>
    <mergeCell ref="DK80:DW80"/>
    <mergeCell ref="DX80:EJ80"/>
    <mergeCell ref="EK80:EW80"/>
    <mergeCell ref="EK79:EW79"/>
    <mergeCell ref="CX80:DJ80"/>
    <mergeCell ref="DK79:DW79"/>
    <mergeCell ref="DX79:EJ79"/>
    <mergeCell ref="EX79:FJ79"/>
    <mergeCell ref="CX79:DJ79"/>
    <mergeCell ref="BC87:BT87"/>
    <mergeCell ref="BU88:CG88"/>
    <mergeCell ref="CH88:CW88"/>
    <mergeCell ref="EK82:EW82"/>
    <mergeCell ref="DK85:DW85"/>
    <mergeCell ref="CH84:CW84"/>
    <mergeCell ref="CX88:DJ88"/>
    <mergeCell ref="DK88:DW88"/>
    <mergeCell ref="BC88:BT88"/>
    <mergeCell ref="BU84:CG84"/>
    <mergeCell ref="EX85:FJ85"/>
    <mergeCell ref="BU87:CG87"/>
    <mergeCell ref="BU81:CG81"/>
    <mergeCell ref="EX125:FJ125"/>
    <mergeCell ref="EK126:EW126"/>
    <mergeCell ref="CH125:CW125"/>
    <mergeCell ref="BU125:CG125"/>
    <mergeCell ref="DX126:EJ126"/>
    <mergeCell ref="CX125:DJ125"/>
    <mergeCell ref="DK122:DW122"/>
    <mergeCell ref="BU120:CG120"/>
    <mergeCell ref="AQ120:BB120"/>
    <mergeCell ref="BC120:BT120"/>
    <mergeCell ref="EX119:FJ119"/>
    <mergeCell ref="EX120:FJ120"/>
    <mergeCell ref="CH119:CW119"/>
    <mergeCell ref="CH120:CW120"/>
    <mergeCell ref="CX119:DJ119"/>
    <mergeCell ref="DK119:DW119"/>
    <mergeCell ref="DX119:EJ119"/>
    <mergeCell ref="EK119:EW119"/>
    <mergeCell ref="A88:AJ88"/>
    <mergeCell ref="A91:AJ91"/>
    <mergeCell ref="AK91:AP91"/>
    <mergeCell ref="AQ119:BB119"/>
    <mergeCell ref="A119:AJ119"/>
    <mergeCell ref="AQ98:BB98"/>
    <mergeCell ref="A99:AJ99"/>
    <mergeCell ref="DK91:DW91"/>
    <mergeCell ref="DX88:EJ88"/>
    <mergeCell ref="A87:AJ87"/>
    <mergeCell ref="AK87:AP87"/>
    <mergeCell ref="AQ87:BB87"/>
    <mergeCell ref="A120:AJ120"/>
    <mergeCell ref="AK120:AP120"/>
    <mergeCell ref="A98:AJ98"/>
    <mergeCell ref="AK98:AP98"/>
    <mergeCell ref="AK88:AP88"/>
    <mergeCell ref="AQ88:BB88"/>
    <mergeCell ref="A103:AJ103"/>
    <mergeCell ref="BC123:BT123"/>
    <mergeCell ref="A129:AJ129"/>
    <mergeCell ref="AK129:AP129"/>
    <mergeCell ref="AQ129:BB129"/>
    <mergeCell ref="BC129:BT129"/>
    <mergeCell ref="CH126:CW126"/>
    <mergeCell ref="AK125:AP125"/>
    <mergeCell ref="BU128:CG128"/>
    <mergeCell ref="AQ125:BB125"/>
    <mergeCell ref="A128:AJ128"/>
    <mergeCell ref="CX126:DJ126"/>
    <mergeCell ref="CX127:DJ127"/>
    <mergeCell ref="BU129:CG129"/>
    <mergeCell ref="CH127:CW127"/>
    <mergeCell ref="CX128:DJ128"/>
    <mergeCell ref="BU127:CG127"/>
    <mergeCell ref="CH129:CW129"/>
    <mergeCell ref="DK130:DW130"/>
    <mergeCell ref="CX130:DJ130"/>
    <mergeCell ref="DX129:EJ129"/>
    <mergeCell ref="EK129:EW129"/>
    <mergeCell ref="CX129:DJ129"/>
    <mergeCell ref="DK129:DW129"/>
    <mergeCell ref="DX130:EJ130"/>
    <mergeCell ref="EK130:EW130"/>
    <mergeCell ref="A132:AJ132"/>
    <mergeCell ref="AK132:AP132"/>
    <mergeCell ref="EX131:FJ131"/>
    <mergeCell ref="CX132:DJ132"/>
    <mergeCell ref="DK132:DW132"/>
    <mergeCell ref="CX131:DJ131"/>
    <mergeCell ref="DK131:DW131"/>
    <mergeCell ref="DX132:EJ132"/>
    <mergeCell ref="AQ132:BB132"/>
    <mergeCell ref="BC132:BT132"/>
    <mergeCell ref="DK136:DW136"/>
    <mergeCell ref="A130:AJ130"/>
    <mergeCell ref="EK131:EW131"/>
    <mergeCell ref="A131:AJ131"/>
    <mergeCell ref="EX134:FJ134"/>
    <mergeCell ref="BU134:CG134"/>
    <mergeCell ref="CH133:CW133"/>
    <mergeCell ref="CX133:DJ133"/>
    <mergeCell ref="DK133:DW133"/>
    <mergeCell ref="DX133:EJ133"/>
    <mergeCell ref="EX133:FJ133"/>
    <mergeCell ref="BU133:CG133"/>
    <mergeCell ref="CH134:CW134"/>
    <mergeCell ref="CX134:DJ134"/>
    <mergeCell ref="DK134:DW134"/>
    <mergeCell ref="DX134:EJ134"/>
    <mergeCell ref="EK134:EW134"/>
    <mergeCell ref="EK133:EW133"/>
    <mergeCell ref="DX136:EJ136"/>
    <mergeCell ref="EK136:EW136"/>
    <mergeCell ref="EX136:FJ136"/>
    <mergeCell ref="A136:AJ136"/>
    <mergeCell ref="AK136:AP136"/>
    <mergeCell ref="AQ136:BB136"/>
    <mergeCell ref="BC136:BT136"/>
    <mergeCell ref="BU136:CG136"/>
    <mergeCell ref="CH136:CW136"/>
    <mergeCell ref="CX136:DJ136"/>
    <mergeCell ref="A134:AJ134"/>
    <mergeCell ref="AK134:AP134"/>
    <mergeCell ref="AQ134:BB134"/>
    <mergeCell ref="BC134:BT134"/>
    <mergeCell ref="A133:AJ133"/>
    <mergeCell ref="AK133:AP133"/>
    <mergeCell ref="AQ133:BB133"/>
    <mergeCell ref="BC133:BT133"/>
    <mergeCell ref="AK131:AP131"/>
    <mergeCell ref="AQ131:BB131"/>
    <mergeCell ref="BC131:BT131"/>
    <mergeCell ref="AK130:AP130"/>
    <mergeCell ref="AQ130:BB130"/>
    <mergeCell ref="AK126:AP126"/>
    <mergeCell ref="BC127:BT127"/>
    <mergeCell ref="AK128:AP128"/>
    <mergeCell ref="AQ128:BB128"/>
    <mergeCell ref="AQ126:BB126"/>
    <mergeCell ref="BC125:BT125"/>
    <mergeCell ref="CH89:CW89"/>
    <mergeCell ref="A84:AJ84"/>
    <mergeCell ref="AQ84:BB84"/>
    <mergeCell ref="BC84:BT84"/>
    <mergeCell ref="A86:AJ86"/>
    <mergeCell ref="AK86:AP86"/>
    <mergeCell ref="AQ86:BB86"/>
    <mergeCell ref="A85:AJ85"/>
    <mergeCell ref="AK85:AP85"/>
    <mergeCell ref="AQ85:BB85"/>
    <mergeCell ref="AQ80:BB80"/>
    <mergeCell ref="BU80:CG80"/>
    <mergeCell ref="CH80:CW80"/>
    <mergeCell ref="CH82:CW82"/>
    <mergeCell ref="BC85:BT85"/>
    <mergeCell ref="CH85:CW85"/>
    <mergeCell ref="BU85:CG85"/>
    <mergeCell ref="BC80:BT80"/>
    <mergeCell ref="CH81:CW81"/>
    <mergeCell ref="EX82:FJ82"/>
    <mergeCell ref="EX81:FJ81"/>
    <mergeCell ref="DX81:EJ81"/>
    <mergeCell ref="EK81:EW81"/>
    <mergeCell ref="A83:AJ83"/>
    <mergeCell ref="AK83:AP83"/>
    <mergeCell ref="AQ83:BB83"/>
    <mergeCell ref="BC83:BT83"/>
    <mergeCell ref="BU83:CG83"/>
    <mergeCell ref="A82:AJ82"/>
    <mergeCell ref="BK27:CE27"/>
    <mergeCell ref="CF27:CV27"/>
    <mergeCell ref="CW27:DM27"/>
    <mergeCell ref="EK76:EW76"/>
    <mergeCell ref="EX76:FJ76"/>
    <mergeCell ref="ET28:FJ28"/>
    <mergeCell ref="DK57:DW57"/>
    <mergeCell ref="DX57:EJ57"/>
    <mergeCell ref="EK57:EW57"/>
    <mergeCell ref="DX55:EJ55"/>
    <mergeCell ref="AK82:AP82"/>
    <mergeCell ref="AQ82:BB82"/>
    <mergeCell ref="BC82:BT82"/>
    <mergeCell ref="BU82:CG82"/>
    <mergeCell ref="DX83:EJ83"/>
    <mergeCell ref="DX82:EJ82"/>
    <mergeCell ref="CH83:CW83"/>
    <mergeCell ref="DK82:DW82"/>
    <mergeCell ref="DK83:DW83"/>
    <mergeCell ref="CX82:DJ82"/>
    <mergeCell ref="EK83:EW83"/>
    <mergeCell ref="EX83:FJ83"/>
    <mergeCell ref="CX84:DJ84"/>
    <mergeCell ref="DK84:DW84"/>
    <mergeCell ref="DX84:EJ84"/>
    <mergeCell ref="EK84:EW84"/>
    <mergeCell ref="CX83:DJ83"/>
    <mergeCell ref="DX85:EJ85"/>
    <mergeCell ref="EK85:EW85"/>
    <mergeCell ref="CH86:CW86"/>
    <mergeCell ref="CX86:DJ86"/>
    <mergeCell ref="DK86:DW86"/>
    <mergeCell ref="DX86:EJ86"/>
    <mergeCell ref="EK86:EW86"/>
    <mergeCell ref="EX86:FJ86"/>
    <mergeCell ref="CX85:DJ85"/>
    <mergeCell ref="BC86:BT86"/>
    <mergeCell ref="CX87:DJ87"/>
    <mergeCell ref="DK87:DW87"/>
    <mergeCell ref="DX87:EJ87"/>
    <mergeCell ref="BU86:CG86"/>
    <mergeCell ref="EK87:EW87"/>
    <mergeCell ref="EX87:FJ87"/>
    <mergeCell ref="CH87:CW87"/>
    <mergeCell ref="EK88:EW88"/>
    <mergeCell ref="EX88:FJ88"/>
    <mergeCell ref="A89:AJ89"/>
    <mergeCell ref="AK89:AP89"/>
    <mergeCell ref="AQ89:BB89"/>
    <mergeCell ref="BC89:BT89"/>
    <mergeCell ref="BU89:CG89"/>
    <mergeCell ref="CX89:DJ89"/>
    <mergeCell ref="DK89:DW89"/>
    <mergeCell ref="DX89:EJ89"/>
    <mergeCell ref="EK89:EW89"/>
    <mergeCell ref="EX89:FJ89"/>
    <mergeCell ref="A90:AJ90"/>
    <mergeCell ref="AK90:AP90"/>
    <mergeCell ref="AQ90:BB90"/>
    <mergeCell ref="BC90:BT90"/>
    <mergeCell ref="BU90:CG90"/>
    <mergeCell ref="CH90:CW90"/>
    <mergeCell ref="CX90:DJ90"/>
    <mergeCell ref="DK90:DW90"/>
    <mergeCell ref="DX90:EJ90"/>
    <mergeCell ref="EK90:EW90"/>
    <mergeCell ref="EX90:FJ90"/>
    <mergeCell ref="AQ91:BB91"/>
    <mergeCell ref="BC91:BT91"/>
    <mergeCell ref="BU91:CG91"/>
    <mergeCell ref="CH91:CW91"/>
    <mergeCell ref="CX91:DJ91"/>
    <mergeCell ref="DX91:EJ91"/>
    <mergeCell ref="EK91:EW91"/>
    <mergeCell ref="EX91:FJ91"/>
    <mergeCell ref="A92:AJ92"/>
    <mergeCell ref="AK92:AP92"/>
    <mergeCell ref="AQ92:BB92"/>
    <mergeCell ref="BC92:BT92"/>
    <mergeCell ref="BU92:CG92"/>
    <mergeCell ref="CH92:CW92"/>
    <mergeCell ref="CX92:DJ92"/>
    <mergeCell ref="DX92:EJ92"/>
    <mergeCell ref="EK92:EW92"/>
    <mergeCell ref="EX92:FJ92"/>
    <mergeCell ref="A93:AJ93"/>
    <mergeCell ref="AK93:AP93"/>
    <mergeCell ref="AQ93:BB93"/>
    <mergeCell ref="BC93:BT93"/>
    <mergeCell ref="BU93:CG93"/>
    <mergeCell ref="CH93:CW93"/>
    <mergeCell ref="CX93:DJ93"/>
    <mergeCell ref="DX93:EJ93"/>
    <mergeCell ref="EK93:EW93"/>
    <mergeCell ref="EX93:FJ93"/>
    <mergeCell ref="A94:AJ94"/>
    <mergeCell ref="AK94:AP94"/>
    <mergeCell ref="AQ94:BB94"/>
    <mergeCell ref="BC94:BT94"/>
    <mergeCell ref="BU94:CG94"/>
    <mergeCell ref="CH94:CW94"/>
    <mergeCell ref="CX94:DJ94"/>
    <mergeCell ref="DX94:EJ94"/>
    <mergeCell ref="EK94:EW94"/>
    <mergeCell ref="EX94:FJ94"/>
    <mergeCell ref="A95:AJ95"/>
    <mergeCell ref="AK95:AP95"/>
    <mergeCell ref="AQ95:BB95"/>
    <mergeCell ref="BC95:BT95"/>
    <mergeCell ref="BU95:CG95"/>
    <mergeCell ref="CH95:CW95"/>
    <mergeCell ref="CX95:DJ95"/>
    <mergeCell ref="DK95:DW95"/>
    <mergeCell ref="DX95:EJ95"/>
    <mergeCell ref="EK95:EW95"/>
    <mergeCell ref="EX95:FJ95"/>
    <mergeCell ref="A96:AJ96"/>
    <mergeCell ref="AK96:AP96"/>
    <mergeCell ref="AQ96:BB96"/>
    <mergeCell ref="BC96:BT96"/>
    <mergeCell ref="BU96:CG96"/>
    <mergeCell ref="CH96:CW96"/>
    <mergeCell ref="EK96:EW96"/>
    <mergeCell ref="EX96:FJ96"/>
    <mergeCell ref="A97:AJ97"/>
    <mergeCell ref="AK97:AP97"/>
    <mergeCell ref="AQ97:BB97"/>
    <mergeCell ref="BC97:BT97"/>
    <mergeCell ref="BU97:CG97"/>
    <mergeCell ref="CH97:CW97"/>
    <mergeCell ref="DK96:DW96"/>
    <mergeCell ref="CX98:DJ98"/>
    <mergeCell ref="DK98:DW98"/>
    <mergeCell ref="DX98:EJ98"/>
    <mergeCell ref="CX96:DJ96"/>
    <mergeCell ref="DX96:EJ96"/>
    <mergeCell ref="EK98:EW98"/>
    <mergeCell ref="EX98:FJ98"/>
    <mergeCell ref="CX97:DJ97"/>
    <mergeCell ref="DK97:DW97"/>
    <mergeCell ref="DX97:EJ97"/>
    <mergeCell ref="EK97:EW97"/>
    <mergeCell ref="EX97:FJ97"/>
    <mergeCell ref="CH99:CW99"/>
    <mergeCell ref="CH98:CW98"/>
    <mergeCell ref="AK99:AP99"/>
    <mergeCell ref="AQ99:BB99"/>
    <mergeCell ref="BC99:BT99"/>
    <mergeCell ref="BU99:CG99"/>
    <mergeCell ref="BC98:BT98"/>
    <mergeCell ref="BU98:CG98"/>
    <mergeCell ref="CX99:DJ99"/>
    <mergeCell ref="DK99:DW99"/>
    <mergeCell ref="DX99:EJ99"/>
    <mergeCell ref="EK99:EW99"/>
    <mergeCell ref="EX102:FJ102"/>
    <mergeCell ref="DK101:DW101"/>
    <mergeCell ref="DX101:EJ101"/>
    <mergeCell ref="EK101:EW101"/>
    <mergeCell ref="CX102:DJ102"/>
    <mergeCell ref="EK102:EW102"/>
    <mergeCell ref="CH100:CW100"/>
    <mergeCell ref="CX100:DJ100"/>
    <mergeCell ref="DK100:DW100"/>
    <mergeCell ref="DX100:EJ100"/>
    <mergeCell ref="BU100:CG100"/>
    <mergeCell ref="EX101:FJ101"/>
    <mergeCell ref="EX100:FJ100"/>
    <mergeCell ref="EK100:EW100"/>
    <mergeCell ref="CH101:CW101"/>
    <mergeCell ref="CX101:DJ101"/>
    <mergeCell ref="A101:AJ101"/>
    <mergeCell ref="AK101:AP101"/>
    <mergeCell ref="AQ101:BB101"/>
    <mergeCell ref="BC101:BT101"/>
    <mergeCell ref="BU101:CG101"/>
    <mergeCell ref="A100:AJ100"/>
    <mergeCell ref="AK100:AP100"/>
    <mergeCell ref="AQ100:BB100"/>
    <mergeCell ref="BC100:BT100"/>
    <mergeCell ref="A102:AJ102"/>
    <mergeCell ref="AK102:AP102"/>
    <mergeCell ref="AQ102:BB102"/>
    <mergeCell ref="BC102:BT102"/>
    <mergeCell ref="BU102:CG102"/>
    <mergeCell ref="CH102:CW102"/>
    <mergeCell ref="CH104:CW104"/>
    <mergeCell ref="CH103:CW103"/>
    <mergeCell ref="AK104:AP104"/>
    <mergeCell ref="AQ104:BB104"/>
    <mergeCell ref="BC104:BT104"/>
    <mergeCell ref="CX103:DJ103"/>
    <mergeCell ref="AK103:AP103"/>
    <mergeCell ref="AQ103:BB103"/>
    <mergeCell ref="BC103:BT103"/>
    <mergeCell ref="BU103:CG103"/>
    <mergeCell ref="A105:AJ105"/>
    <mergeCell ref="AK105:AP105"/>
    <mergeCell ref="AQ105:BB105"/>
    <mergeCell ref="BC105:BT105"/>
    <mergeCell ref="BU105:CG105"/>
    <mergeCell ref="A104:AJ104"/>
    <mergeCell ref="BU104:CG104"/>
    <mergeCell ref="CX104:DJ104"/>
    <mergeCell ref="DK104:DW104"/>
    <mergeCell ref="DX104:EJ104"/>
    <mergeCell ref="EK104:EW104"/>
    <mergeCell ref="EX104:FJ104"/>
    <mergeCell ref="DX103:EJ103"/>
    <mergeCell ref="EK103:EW103"/>
    <mergeCell ref="EX103:FJ103"/>
    <mergeCell ref="CH105:CW105"/>
    <mergeCell ref="CX105:DJ105"/>
    <mergeCell ref="DK105:DW105"/>
    <mergeCell ref="DX105:EJ105"/>
    <mergeCell ref="EK105:EW105"/>
    <mergeCell ref="EX105:FJ105"/>
    <mergeCell ref="A106:AJ106"/>
    <mergeCell ref="AK106:AP106"/>
    <mergeCell ref="AQ106:BB106"/>
    <mergeCell ref="BC106:BT106"/>
    <mergeCell ref="BU106:CG106"/>
    <mergeCell ref="CH106:CW106"/>
    <mergeCell ref="CX106:DJ106"/>
    <mergeCell ref="DK106:DW106"/>
    <mergeCell ref="DX106:EJ106"/>
    <mergeCell ref="EK106:EW106"/>
    <mergeCell ref="EX106:FJ106"/>
    <mergeCell ref="A107:AJ107"/>
    <mergeCell ref="AK107:AP107"/>
    <mergeCell ref="AQ107:BB107"/>
    <mergeCell ref="BC107:BT107"/>
    <mergeCell ref="BU107:CG107"/>
    <mergeCell ref="CH108:CW108"/>
    <mergeCell ref="CH107:CW107"/>
    <mergeCell ref="CX107:DJ107"/>
    <mergeCell ref="DK107:DW107"/>
    <mergeCell ref="EK107:EW107"/>
    <mergeCell ref="EX107:FJ107"/>
    <mergeCell ref="A112:AJ112"/>
    <mergeCell ref="AK112:AP112"/>
    <mergeCell ref="AQ112:BB112"/>
    <mergeCell ref="BC112:BT112"/>
    <mergeCell ref="BU112:CG112"/>
    <mergeCell ref="A108:AJ108"/>
    <mergeCell ref="AK108:AP108"/>
    <mergeCell ref="AQ108:BB108"/>
    <mergeCell ref="BC108:BT108"/>
    <mergeCell ref="BU108:CG108"/>
    <mergeCell ref="CH113:CW113"/>
    <mergeCell ref="CH112:CW112"/>
    <mergeCell ref="CX112:DJ112"/>
    <mergeCell ref="DK112:DW112"/>
    <mergeCell ref="DX112:EJ112"/>
    <mergeCell ref="EK112:EW112"/>
    <mergeCell ref="CX113:DJ113"/>
    <mergeCell ref="DK113:DW113"/>
    <mergeCell ref="DX113:EJ113"/>
    <mergeCell ref="EK113:EW113"/>
    <mergeCell ref="EX130:FJ130"/>
    <mergeCell ref="EX132:FJ132"/>
    <mergeCell ref="CH114:CW114"/>
    <mergeCell ref="CX114:DJ114"/>
    <mergeCell ref="DK114:DW114"/>
    <mergeCell ref="DX114:EJ114"/>
    <mergeCell ref="EK114:EW114"/>
    <mergeCell ref="EK132:EW132"/>
    <mergeCell ref="DX131:EJ131"/>
    <mergeCell ref="EX127:FJ127"/>
    <mergeCell ref="EX113:FJ113"/>
    <mergeCell ref="DK117:DW117"/>
    <mergeCell ref="CX116:DJ116"/>
    <mergeCell ref="DK116:DW116"/>
    <mergeCell ref="EK116:EW116"/>
    <mergeCell ref="EX116:FJ116"/>
    <mergeCell ref="EX114:FJ114"/>
    <mergeCell ref="EX115:FJ115"/>
    <mergeCell ref="DX117:EJ117"/>
    <mergeCell ref="DK115:DW115"/>
    <mergeCell ref="EX112:FJ112"/>
    <mergeCell ref="CX108:DJ108"/>
    <mergeCell ref="DK108:DW108"/>
    <mergeCell ref="EX57:FJ57"/>
    <mergeCell ref="DN27:ED27"/>
    <mergeCell ref="EE27:ES27"/>
    <mergeCell ref="ET27:FJ27"/>
    <mergeCell ref="DN28:ED28"/>
    <mergeCell ref="EX99:FJ99"/>
    <mergeCell ref="EX84:FJ84"/>
    <mergeCell ref="BU132:CG132"/>
    <mergeCell ref="CH132:CW132"/>
    <mergeCell ref="CH131:CW131"/>
    <mergeCell ref="CH130:CW130"/>
    <mergeCell ref="BU131:CG131"/>
    <mergeCell ref="BC130:BT130"/>
    <mergeCell ref="BU130:CG130"/>
    <mergeCell ref="A117:AJ117"/>
    <mergeCell ref="AK117:AP117"/>
    <mergeCell ref="AQ117:BB117"/>
    <mergeCell ref="BC117:BT117"/>
    <mergeCell ref="BU117:CG117"/>
    <mergeCell ref="CH117:CW117"/>
    <mergeCell ref="DX115:EJ115"/>
    <mergeCell ref="EK115:EW115"/>
    <mergeCell ref="CX117:DJ117"/>
    <mergeCell ref="EX117:FJ117"/>
    <mergeCell ref="CH116:CW116"/>
    <mergeCell ref="CH115:CW115"/>
    <mergeCell ref="EK117:EW117"/>
    <mergeCell ref="DX116:EJ116"/>
    <mergeCell ref="CX115:DJ115"/>
    <mergeCell ref="A116:AJ116"/>
    <mergeCell ref="AK116:AP116"/>
    <mergeCell ref="AQ116:BB116"/>
    <mergeCell ref="BC116:BT116"/>
    <mergeCell ref="BU116:CG116"/>
    <mergeCell ref="AK110:AP110"/>
    <mergeCell ref="AQ110:BB110"/>
    <mergeCell ref="BC110:BT110"/>
    <mergeCell ref="A114:AJ114"/>
    <mergeCell ref="AK113:AP113"/>
    <mergeCell ref="BU115:CG115"/>
    <mergeCell ref="AQ114:BB114"/>
    <mergeCell ref="BC114:BT114"/>
    <mergeCell ref="BU114:CG114"/>
    <mergeCell ref="A113:AJ113"/>
    <mergeCell ref="AQ113:BB113"/>
    <mergeCell ref="BC113:BT113"/>
    <mergeCell ref="BU113:CG113"/>
    <mergeCell ref="A115:AJ115"/>
    <mergeCell ref="AK115:AP115"/>
    <mergeCell ref="AQ115:BB115"/>
    <mergeCell ref="BC115:BT115"/>
    <mergeCell ref="A110:AJ110"/>
    <mergeCell ref="AK114:AP114"/>
    <mergeCell ref="BU110:CG110"/>
    <mergeCell ref="EK110:EW110"/>
    <mergeCell ref="CH110:CW110"/>
    <mergeCell ref="EK111:EW111"/>
    <mergeCell ref="DX111:EJ111"/>
    <mergeCell ref="CX110:DJ110"/>
    <mergeCell ref="CH109:CW109"/>
    <mergeCell ref="A109:AJ109"/>
    <mergeCell ref="AK109:AP109"/>
    <mergeCell ref="AQ109:BB109"/>
    <mergeCell ref="BC109:BT109"/>
    <mergeCell ref="BU109:CG109"/>
    <mergeCell ref="DK109:DW109"/>
    <mergeCell ref="DX109:EJ109"/>
    <mergeCell ref="EK109:EW109"/>
    <mergeCell ref="EX109:FJ109"/>
    <mergeCell ref="EK55:EW55"/>
    <mergeCell ref="DK71:DW71"/>
    <mergeCell ref="EK108:EW108"/>
    <mergeCell ref="EX108:FJ108"/>
    <mergeCell ref="DK102:DW102"/>
    <mergeCell ref="DX102:EJ102"/>
    <mergeCell ref="EX110:FJ110"/>
    <mergeCell ref="A111:AJ111"/>
    <mergeCell ref="AK111:AP111"/>
    <mergeCell ref="AQ111:BB111"/>
    <mergeCell ref="BC111:BT111"/>
    <mergeCell ref="BU111:CG111"/>
    <mergeCell ref="CH111:CW111"/>
    <mergeCell ref="EX111:FJ111"/>
    <mergeCell ref="CX111:DJ111"/>
    <mergeCell ref="DK111:DW111"/>
    <mergeCell ref="DX110:EJ110"/>
    <mergeCell ref="DX108:EJ108"/>
    <mergeCell ref="DX107:EJ107"/>
    <mergeCell ref="DK103:DW103"/>
    <mergeCell ref="AK56:AP56"/>
    <mergeCell ref="AQ56:BB56"/>
    <mergeCell ref="BC56:BT56"/>
    <mergeCell ref="BU56:CG56"/>
    <mergeCell ref="CH56:CW56"/>
    <mergeCell ref="CX109:DJ109"/>
    <mergeCell ref="EX135:FJ135"/>
    <mergeCell ref="DK56:DW56"/>
    <mergeCell ref="CH71:CW71"/>
    <mergeCell ref="CX69:DJ69"/>
    <mergeCell ref="CX71:DJ71"/>
    <mergeCell ref="A135:AJ135"/>
    <mergeCell ref="AK135:AP135"/>
    <mergeCell ref="AQ135:BB135"/>
    <mergeCell ref="BC135:BT135"/>
    <mergeCell ref="BU135:CG135"/>
    <mergeCell ref="CX135:DJ135"/>
    <mergeCell ref="DK135:DW135"/>
    <mergeCell ref="DX135:EJ135"/>
    <mergeCell ref="DN31:ED31"/>
    <mergeCell ref="EE31:ES31"/>
    <mergeCell ref="CH70:CW70"/>
    <mergeCell ref="CX63:DJ63"/>
    <mergeCell ref="CX55:DJ55"/>
    <mergeCell ref="DK55:DW55"/>
    <mergeCell ref="DK110:DW110"/>
    <mergeCell ref="EK135:EW135"/>
    <mergeCell ref="EX56:FJ56"/>
    <mergeCell ref="EX55:FJ55"/>
    <mergeCell ref="A70:AJ70"/>
    <mergeCell ref="AK70:AP70"/>
    <mergeCell ref="AQ70:BB70"/>
    <mergeCell ref="BC70:BT70"/>
    <mergeCell ref="BU70:CG70"/>
    <mergeCell ref="CH135:CW135"/>
    <mergeCell ref="AK71:AP71"/>
    <mergeCell ref="BU69:CG69"/>
    <mergeCell ref="DX56:EJ56"/>
    <mergeCell ref="EK56:EW56"/>
    <mergeCell ref="BU54:CG54"/>
    <mergeCell ref="BC55:BT55"/>
    <mergeCell ref="BU55:CG55"/>
    <mergeCell ref="CH55:CW55"/>
    <mergeCell ref="CH58:CW58"/>
    <mergeCell ref="CX59:DJ59"/>
    <mergeCell ref="CH60:CW60"/>
    <mergeCell ref="EX70:FJ70"/>
    <mergeCell ref="EX54:FJ54"/>
    <mergeCell ref="EK54:EW54"/>
    <mergeCell ref="ET31:FJ31"/>
    <mergeCell ref="EX59:FJ59"/>
    <mergeCell ref="EK62:EW62"/>
    <mergeCell ref="EK60:EW60"/>
    <mergeCell ref="EX61:FJ61"/>
    <mergeCell ref="EX52:FJ52"/>
    <mergeCell ref="EK51:EW51"/>
    <mergeCell ref="BU71:CG71"/>
    <mergeCell ref="ET21:FJ21"/>
    <mergeCell ref="A21:AM21"/>
    <mergeCell ref="AN21:AS21"/>
    <mergeCell ref="AT21:BB21"/>
    <mergeCell ref="BK21:CE21"/>
    <mergeCell ref="CH57:CW57"/>
    <mergeCell ref="CF21:CV21"/>
    <mergeCell ref="CW21:DM21"/>
    <mergeCell ref="BC69:BT69"/>
  </mergeCells>
  <printOptions/>
  <pageMargins left="0.75" right="0.75" top="1" bottom="1" header="0.5" footer="0.5"/>
  <pageSetup horizontalDpi="600" verticalDpi="600" orientation="landscape" paperSize="9" scale="73" r:id="rId1"/>
  <rowBreaks count="2" manualBreakCount="2">
    <brk id="24" max="165" man="1"/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U32"/>
  <sheetViews>
    <sheetView view="pageBreakPreview" zoomScale="110" zoomScaleNormal="110" zoomScaleSheetLayoutView="110" workbookViewId="0" topLeftCell="A1">
      <selection activeCell="AX36" sqref="AX36"/>
    </sheetView>
  </sheetViews>
  <sheetFormatPr defaultColWidth="1.37890625" defaultRowHeight="12.75"/>
  <cols>
    <col min="1" max="16384" width="1.37890625" style="23" customWidth="1"/>
  </cols>
  <sheetData>
    <row r="1" s="21" customFormat="1" ht="12.75">
      <c r="CU1" s="22" t="s">
        <v>23</v>
      </c>
    </row>
    <row r="2" spans="1:99" s="31" customFormat="1" ht="14.25">
      <c r="A2" s="237" t="s">
        <v>31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7"/>
      <c r="AT2" s="237"/>
      <c r="AU2" s="237"/>
      <c r="AV2" s="237"/>
      <c r="AW2" s="237"/>
      <c r="AX2" s="237"/>
      <c r="AY2" s="237"/>
      <c r="AZ2" s="237"/>
      <c r="BA2" s="237"/>
      <c r="BB2" s="237"/>
      <c r="BC2" s="237"/>
      <c r="BD2" s="237"/>
      <c r="BE2" s="237"/>
      <c r="BF2" s="237"/>
      <c r="BG2" s="237"/>
      <c r="BH2" s="237"/>
      <c r="BI2" s="237"/>
      <c r="BJ2" s="237"/>
      <c r="BK2" s="237"/>
      <c r="BL2" s="237"/>
      <c r="BM2" s="237"/>
      <c r="BN2" s="237"/>
      <c r="BO2" s="237"/>
      <c r="BP2" s="237"/>
      <c r="BQ2" s="237"/>
      <c r="BR2" s="237"/>
      <c r="BS2" s="237"/>
      <c r="BT2" s="237"/>
      <c r="BU2" s="237"/>
      <c r="BV2" s="237"/>
      <c r="BW2" s="237"/>
      <c r="BX2" s="237"/>
      <c r="BY2" s="237"/>
      <c r="BZ2" s="237"/>
      <c r="CA2" s="237"/>
      <c r="CB2" s="237"/>
      <c r="CC2" s="237"/>
      <c r="CD2" s="237"/>
      <c r="CE2" s="237"/>
      <c r="CF2" s="237"/>
      <c r="CG2" s="237"/>
      <c r="CH2" s="237"/>
      <c r="CI2" s="237"/>
      <c r="CJ2" s="237"/>
      <c r="CK2" s="237"/>
      <c r="CL2" s="237"/>
      <c r="CM2" s="237"/>
      <c r="CN2" s="237"/>
      <c r="CO2" s="237"/>
      <c r="CP2" s="237"/>
      <c r="CQ2" s="237"/>
      <c r="CR2" s="237"/>
      <c r="CS2" s="237"/>
      <c r="CT2" s="237"/>
      <c r="CU2" s="237"/>
    </row>
    <row r="3" ht="3" customHeight="1"/>
    <row r="4" spans="1:99" s="24" customFormat="1" ht="12.75">
      <c r="A4" s="236" t="s">
        <v>7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15" t="s">
        <v>124</v>
      </c>
      <c r="AF4" s="215"/>
      <c r="AG4" s="215"/>
      <c r="AH4" s="215"/>
      <c r="AI4" s="215"/>
      <c r="AJ4" s="215" t="s">
        <v>125</v>
      </c>
      <c r="AK4" s="215"/>
      <c r="AL4" s="215"/>
      <c r="AM4" s="215"/>
      <c r="AN4" s="215"/>
      <c r="AO4" s="215"/>
      <c r="AP4" s="215"/>
      <c r="AQ4" s="215"/>
      <c r="AR4" s="215"/>
      <c r="AS4" s="215"/>
      <c r="AT4" s="215" t="s">
        <v>126</v>
      </c>
      <c r="AU4" s="215"/>
      <c r="AV4" s="215"/>
      <c r="AW4" s="215"/>
      <c r="AX4" s="215"/>
      <c r="AY4" s="215"/>
      <c r="AZ4" s="215"/>
      <c r="BA4" s="215"/>
      <c r="BB4" s="215"/>
      <c r="BC4" s="214" t="s">
        <v>16</v>
      </c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38" t="s">
        <v>127</v>
      </c>
      <c r="CN4" s="238"/>
      <c r="CO4" s="238"/>
      <c r="CP4" s="238"/>
      <c r="CQ4" s="238"/>
      <c r="CR4" s="238"/>
      <c r="CS4" s="238"/>
      <c r="CT4" s="238"/>
      <c r="CU4" s="238"/>
    </row>
    <row r="5" spans="1:99" s="24" customFormat="1" ht="12.75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29" t="s">
        <v>128</v>
      </c>
      <c r="AF5" s="229"/>
      <c r="AG5" s="229"/>
      <c r="AH5" s="229"/>
      <c r="AI5" s="229"/>
      <c r="AJ5" s="229" t="s">
        <v>129</v>
      </c>
      <c r="AK5" s="229"/>
      <c r="AL5" s="229"/>
      <c r="AM5" s="229"/>
      <c r="AN5" s="229"/>
      <c r="AO5" s="229"/>
      <c r="AP5" s="229"/>
      <c r="AQ5" s="229"/>
      <c r="AR5" s="229"/>
      <c r="AS5" s="229"/>
      <c r="AT5" s="229" t="s">
        <v>130</v>
      </c>
      <c r="AU5" s="229"/>
      <c r="AV5" s="229"/>
      <c r="AW5" s="229"/>
      <c r="AX5" s="229"/>
      <c r="AY5" s="229"/>
      <c r="AZ5" s="229"/>
      <c r="BA5" s="229"/>
      <c r="BB5" s="229"/>
      <c r="BC5" s="229" t="s">
        <v>131</v>
      </c>
      <c r="BD5" s="229"/>
      <c r="BE5" s="229"/>
      <c r="BF5" s="229"/>
      <c r="BG5" s="229"/>
      <c r="BH5" s="229"/>
      <c r="BI5" s="229"/>
      <c r="BJ5" s="229"/>
      <c r="BK5" s="229"/>
      <c r="BL5" s="229" t="s">
        <v>131</v>
      </c>
      <c r="BM5" s="229"/>
      <c r="BN5" s="229"/>
      <c r="BO5" s="229"/>
      <c r="BP5" s="229"/>
      <c r="BQ5" s="229"/>
      <c r="BR5" s="229"/>
      <c r="BS5" s="229"/>
      <c r="BT5" s="229"/>
      <c r="BU5" s="229" t="s">
        <v>132</v>
      </c>
      <c r="BV5" s="229"/>
      <c r="BW5" s="229"/>
      <c r="BX5" s="229"/>
      <c r="BY5" s="229"/>
      <c r="BZ5" s="229"/>
      <c r="CA5" s="229"/>
      <c r="CB5" s="229"/>
      <c r="CC5" s="229"/>
      <c r="CD5" s="229" t="s">
        <v>19</v>
      </c>
      <c r="CE5" s="229"/>
      <c r="CF5" s="229"/>
      <c r="CG5" s="229"/>
      <c r="CH5" s="229"/>
      <c r="CI5" s="229"/>
      <c r="CJ5" s="229"/>
      <c r="CK5" s="229"/>
      <c r="CL5" s="229"/>
      <c r="CM5" s="230" t="s">
        <v>133</v>
      </c>
      <c r="CN5" s="230"/>
      <c r="CO5" s="230"/>
      <c r="CP5" s="230"/>
      <c r="CQ5" s="230"/>
      <c r="CR5" s="230"/>
      <c r="CS5" s="230"/>
      <c r="CT5" s="230"/>
      <c r="CU5" s="230"/>
    </row>
    <row r="6" spans="1:99" s="24" customFormat="1" ht="12.75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29"/>
      <c r="AF6" s="229"/>
      <c r="AG6" s="229"/>
      <c r="AH6" s="229"/>
      <c r="AI6" s="229"/>
      <c r="AJ6" s="229" t="s">
        <v>134</v>
      </c>
      <c r="AK6" s="229"/>
      <c r="AL6" s="229"/>
      <c r="AM6" s="229"/>
      <c r="AN6" s="229"/>
      <c r="AO6" s="229"/>
      <c r="AP6" s="229"/>
      <c r="AQ6" s="229"/>
      <c r="AR6" s="229"/>
      <c r="AS6" s="229"/>
      <c r="AT6" s="229" t="s">
        <v>135</v>
      </c>
      <c r="AU6" s="229"/>
      <c r="AV6" s="229"/>
      <c r="AW6" s="229"/>
      <c r="AX6" s="229"/>
      <c r="AY6" s="229"/>
      <c r="AZ6" s="229"/>
      <c r="BA6" s="229"/>
      <c r="BB6" s="229"/>
      <c r="BC6" s="229" t="s">
        <v>136</v>
      </c>
      <c r="BD6" s="229"/>
      <c r="BE6" s="229"/>
      <c r="BF6" s="229"/>
      <c r="BG6" s="229"/>
      <c r="BH6" s="229"/>
      <c r="BI6" s="229"/>
      <c r="BJ6" s="229"/>
      <c r="BK6" s="229"/>
      <c r="BL6" s="229" t="s">
        <v>137</v>
      </c>
      <c r="BM6" s="229"/>
      <c r="BN6" s="229"/>
      <c r="BO6" s="229"/>
      <c r="BP6" s="229"/>
      <c r="BQ6" s="229"/>
      <c r="BR6" s="229"/>
      <c r="BS6" s="229"/>
      <c r="BT6" s="229"/>
      <c r="BU6" s="229" t="s">
        <v>138</v>
      </c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30" t="s">
        <v>135</v>
      </c>
      <c r="CN6" s="230"/>
      <c r="CO6" s="230"/>
      <c r="CP6" s="230"/>
      <c r="CQ6" s="230"/>
      <c r="CR6" s="230"/>
      <c r="CS6" s="230"/>
      <c r="CT6" s="230"/>
      <c r="CU6" s="230"/>
    </row>
    <row r="7" spans="1:99" s="24" customFormat="1" ht="12.75">
      <c r="A7" s="235"/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29"/>
      <c r="AF7" s="229"/>
      <c r="AG7" s="229"/>
      <c r="AH7" s="229"/>
      <c r="AI7" s="229"/>
      <c r="AJ7" s="229" t="s">
        <v>139</v>
      </c>
      <c r="AK7" s="229"/>
      <c r="AL7" s="229"/>
      <c r="AM7" s="229"/>
      <c r="AN7" s="229"/>
      <c r="AO7" s="229"/>
      <c r="AP7" s="229"/>
      <c r="AQ7" s="229"/>
      <c r="AR7" s="229"/>
      <c r="AS7" s="229"/>
      <c r="AT7" s="229"/>
      <c r="AU7" s="229"/>
      <c r="AV7" s="229"/>
      <c r="AW7" s="229"/>
      <c r="AX7" s="229"/>
      <c r="AY7" s="229"/>
      <c r="AZ7" s="229"/>
      <c r="BA7" s="229"/>
      <c r="BB7" s="229"/>
      <c r="BC7" s="229" t="s">
        <v>140</v>
      </c>
      <c r="BD7" s="229"/>
      <c r="BE7" s="229"/>
      <c r="BF7" s="229"/>
      <c r="BG7" s="229"/>
      <c r="BH7" s="229"/>
      <c r="BI7" s="229"/>
      <c r="BJ7" s="229"/>
      <c r="BK7" s="229"/>
      <c r="BL7" s="229" t="s">
        <v>141</v>
      </c>
      <c r="BM7" s="229"/>
      <c r="BN7" s="229"/>
      <c r="BO7" s="229"/>
      <c r="BP7" s="229"/>
      <c r="BQ7" s="229"/>
      <c r="BR7" s="229"/>
      <c r="BS7" s="229"/>
      <c r="BT7" s="229"/>
      <c r="BU7" s="229"/>
      <c r="BV7" s="229"/>
      <c r="BW7" s="229"/>
      <c r="BX7" s="229"/>
      <c r="BY7" s="229"/>
      <c r="BZ7" s="229"/>
      <c r="CA7" s="229"/>
      <c r="CB7" s="229"/>
      <c r="CC7" s="229"/>
      <c r="CD7" s="229"/>
      <c r="CE7" s="229"/>
      <c r="CF7" s="229"/>
      <c r="CG7" s="229"/>
      <c r="CH7" s="229"/>
      <c r="CI7" s="229"/>
      <c r="CJ7" s="229"/>
      <c r="CK7" s="229"/>
      <c r="CL7" s="229"/>
      <c r="CM7" s="230"/>
      <c r="CN7" s="230"/>
      <c r="CO7" s="230"/>
      <c r="CP7" s="230"/>
      <c r="CQ7" s="230"/>
      <c r="CR7" s="230"/>
      <c r="CS7" s="230"/>
      <c r="CT7" s="230"/>
      <c r="CU7" s="230"/>
    </row>
    <row r="8" spans="1:99" s="24" customFormat="1" ht="12.75">
      <c r="A8" s="234"/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16"/>
      <c r="AF8" s="216"/>
      <c r="AG8" s="216"/>
      <c r="AH8" s="216"/>
      <c r="AI8" s="216"/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  <c r="BZ8" s="216"/>
      <c r="CA8" s="216"/>
      <c r="CB8" s="216"/>
      <c r="CC8" s="216"/>
      <c r="CD8" s="216"/>
      <c r="CE8" s="216"/>
      <c r="CF8" s="216"/>
      <c r="CG8" s="216"/>
      <c r="CH8" s="216"/>
      <c r="CI8" s="216"/>
      <c r="CJ8" s="216"/>
      <c r="CK8" s="216"/>
      <c r="CL8" s="216"/>
      <c r="CM8" s="232"/>
      <c r="CN8" s="232"/>
      <c r="CO8" s="232"/>
      <c r="CP8" s="232"/>
      <c r="CQ8" s="232"/>
      <c r="CR8" s="232"/>
      <c r="CS8" s="232"/>
      <c r="CT8" s="232"/>
      <c r="CU8" s="232"/>
    </row>
    <row r="9" spans="1:99" s="24" customFormat="1" ht="13.5" thickBot="1">
      <c r="A9" s="233">
        <v>1</v>
      </c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  <c r="S9" s="233"/>
      <c r="T9" s="233"/>
      <c r="U9" s="233"/>
      <c r="V9" s="233"/>
      <c r="W9" s="233"/>
      <c r="X9" s="233"/>
      <c r="Y9" s="233"/>
      <c r="Z9" s="233"/>
      <c r="AA9" s="233"/>
      <c r="AB9" s="233"/>
      <c r="AC9" s="233"/>
      <c r="AD9" s="233"/>
      <c r="AE9" s="215">
        <v>2</v>
      </c>
      <c r="AF9" s="215"/>
      <c r="AG9" s="215"/>
      <c r="AH9" s="215"/>
      <c r="AI9" s="215"/>
      <c r="AJ9" s="215">
        <v>3</v>
      </c>
      <c r="AK9" s="215"/>
      <c r="AL9" s="215"/>
      <c r="AM9" s="215"/>
      <c r="AN9" s="215"/>
      <c r="AO9" s="215"/>
      <c r="AP9" s="215"/>
      <c r="AQ9" s="215"/>
      <c r="AR9" s="215"/>
      <c r="AS9" s="215"/>
      <c r="AT9" s="215">
        <v>4</v>
      </c>
      <c r="AU9" s="215"/>
      <c r="AV9" s="215"/>
      <c r="AW9" s="215"/>
      <c r="AX9" s="215"/>
      <c r="AY9" s="215"/>
      <c r="AZ9" s="215"/>
      <c r="BA9" s="215"/>
      <c r="BB9" s="215"/>
      <c r="BC9" s="215">
        <v>5</v>
      </c>
      <c r="BD9" s="215"/>
      <c r="BE9" s="215"/>
      <c r="BF9" s="215"/>
      <c r="BG9" s="215"/>
      <c r="BH9" s="215"/>
      <c r="BI9" s="215"/>
      <c r="BJ9" s="215"/>
      <c r="BK9" s="215"/>
      <c r="BL9" s="215">
        <v>6</v>
      </c>
      <c r="BM9" s="215"/>
      <c r="BN9" s="215"/>
      <c r="BO9" s="215"/>
      <c r="BP9" s="215"/>
      <c r="BQ9" s="215"/>
      <c r="BR9" s="215"/>
      <c r="BS9" s="215"/>
      <c r="BT9" s="215"/>
      <c r="BU9" s="215">
        <v>7</v>
      </c>
      <c r="BV9" s="215"/>
      <c r="BW9" s="215"/>
      <c r="BX9" s="215"/>
      <c r="BY9" s="215"/>
      <c r="BZ9" s="215"/>
      <c r="CA9" s="215"/>
      <c r="CB9" s="215"/>
      <c r="CC9" s="215"/>
      <c r="CD9" s="215">
        <v>8</v>
      </c>
      <c r="CE9" s="215"/>
      <c r="CF9" s="215"/>
      <c r="CG9" s="215"/>
      <c r="CH9" s="215"/>
      <c r="CI9" s="215"/>
      <c r="CJ9" s="215"/>
      <c r="CK9" s="215"/>
      <c r="CL9" s="215"/>
      <c r="CM9" s="209">
        <v>9</v>
      </c>
      <c r="CN9" s="209"/>
      <c r="CO9" s="209"/>
      <c r="CP9" s="209"/>
      <c r="CQ9" s="209"/>
      <c r="CR9" s="209"/>
      <c r="CS9" s="209"/>
      <c r="CT9" s="209"/>
      <c r="CU9" s="209"/>
    </row>
    <row r="10" spans="1:99" ht="13.5" thickBot="1">
      <c r="A10" s="220" t="s">
        <v>142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11" t="s">
        <v>24</v>
      </c>
      <c r="AF10" s="211"/>
      <c r="AG10" s="211"/>
      <c r="AH10" s="211"/>
      <c r="AI10" s="211"/>
      <c r="AJ10" s="212" t="s">
        <v>42</v>
      </c>
      <c r="AK10" s="212"/>
      <c r="AL10" s="212"/>
      <c r="AM10" s="212"/>
      <c r="AN10" s="212"/>
      <c r="AO10" s="212"/>
      <c r="AP10" s="212"/>
      <c r="AQ10" s="212"/>
      <c r="AR10" s="212"/>
      <c r="AS10" s="212"/>
      <c r="AT10" s="210" t="s">
        <v>43</v>
      </c>
      <c r="AU10" s="210"/>
      <c r="AV10" s="210"/>
      <c r="AW10" s="210"/>
      <c r="AX10" s="210"/>
      <c r="AY10" s="210"/>
      <c r="AZ10" s="210"/>
      <c r="BA10" s="210"/>
      <c r="BB10" s="210"/>
      <c r="BC10" s="210">
        <f>SUM(BC32)</f>
        <v>253025.9199999869</v>
      </c>
      <c r="BD10" s="210"/>
      <c r="BE10" s="210"/>
      <c r="BF10" s="210"/>
      <c r="BG10" s="210"/>
      <c r="BH10" s="210"/>
      <c r="BI10" s="210"/>
      <c r="BJ10" s="210"/>
      <c r="BK10" s="210"/>
      <c r="BL10" s="213" t="s">
        <v>43</v>
      </c>
      <c r="BM10" s="213"/>
      <c r="BN10" s="213"/>
      <c r="BO10" s="213"/>
      <c r="BP10" s="213"/>
      <c r="BQ10" s="213"/>
      <c r="BR10" s="213"/>
      <c r="BS10" s="213"/>
      <c r="BT10" s="213"/>
      <c r="BU10" s="213" t="s">
        <v>43</v>
      </c>
      <c r="BV10" s="213"/>
      <c r="BW10" s="213"/>
      <c r="BX10" s="213"/>
      <c r="BY10" s="213"/>
      <c r="BZ10" s="213"/>
      <c r="CA10" s="213"/>
      <c r="CB10" s="213"/>
      <c r="CC10" s="213"/>
      <c r="CD10" s="210">
        <f>SUM(CD32)</f>
        <v>253025.9199999869</v>
      </c>
      <c r="CE10" s="210"/>
      <c r="CF10" s="210"/>
      <c r="CG10" s="210"/>
      <c r="CH10" s="210"/>
      <c r="CI10" s="210"/>
      <c r="CJ10" s="210"/>
      <c r="CK10" s="210"/>
      <c r="CL10" s="210"/>
      <c r="CM10" s="210" t="s">
        <v>43</v>
      </c>
      <c r="CN10" s="210"/>
      <c r="CO10" s="210"/>
      <c r="CP10" s="210"/>
      <c r="CQ10" s="210"/>
      <c r="CR10" s="210"/>
      <c r="CS10" s="210"/>
      <c r="CT10" s="210"/>
      <c r="CU10" s="210"/>
    </row>
    <row r="11" spans="1:99" ht="13.5" thickBot="1">
      <c r="A11" s="231" t="s">
        <v>143</v>
      </c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11"/>
      <c r="AF11" s="211"/>
      <c r="AG11" s="211"/>
      <c r="AH11" s="211"/>
      <c r="AI11" s="211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0"/>
      <c r="AU11" s="210"/>
      <c r="AV11" s="210"/>
      <c r="AW11" s="210"/>
      <c r="AX11" s="210"/>
      <c r="AY11" s="210"/>
      <c r="AZ11" s="210"/>
      <c r="BA11" s="210"/>
      <c r="BB11" s="210"/>
      <c r="BC11" s="210"/>
      <c r="BD11" s="210"/>
      <c r="BE11" s="210"/>
      <c r="BF11" s="210"/>
      <c r="BG11" s="210"/>
      <c r="BH11" s="210"/>
      <c r="BI11" s="210"/>
      <c r="BJ11" s="210"/>
      <c r="BK11" s="210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0"/>
      <c r="CE11" s="210"/>
      <c r="CF11" s="210"/>
      <c r="CG11" s="210"/>
      <c r="CH11" s="210"/>
      <c r="CI11" s="210"/>
      <c r="CJ11" s="210"/>
      <c r="CK11" s="210"/>
      <c r="CL11" s="210"/>
      <c r="CM11" s="210"/>
      <c r="CN11" s="210"/>
      <c r="CO11" s="210"/>
      <c r="CP11" s="210"/>
      <c r="CQ11" s="210"/>
      <c r="CR11" s="210"/>
      <c r="CS11" s="210"/>
      <c r="CT11" s="210"/>
      <c r="CU11" s="210"/>
    </row>
    <row r="12" spans="1:99" ht="13.5" thickBot="1">
      <c r="A12" s="227" t="s">
        <v>14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05" t="s">
        <v>25</v>
      </c>
      <c r="AF12" s="205"/>
      <c r="AG12" s="205"/>
      <c r="AH12" s="205"/>
      <c r="AI12" s="205"/>
      <c r="AJ12" s="206" t="s">
        <v>42</v>
      </c>
      <c r="AK12" s="206"/>
      <c r="AL12" s="206"/>
      <c r="AM12" s="206"/>
      <c r="AN12" s="206"/>
      <c r="AO12" s="206"/>
      <c r="AP12" s="206"/>
      <c r="AQ12" s="206"/>
      <c r="AR12" s="206"/>
      <c r="AS12" s="206"/>
      <c r="AT12" s="208" t="s">
        <v>43</v>
      </c>
      <c r="AU12" s="208"/>
      <c r="AV12" s="208"/>
      <c r="AW12" s="208"/>
      <c r="AX12" s="208"/>
      <c r="AY12" s="208"/>
      <c r="AZ12" s="208"/>
      <c r="BA12" s="208"/>
      <c r="BB12" s="208"/>
      <c r="BC12" s="208" t="s">
        <v>43</v>
      </c>
      <c r="BD12" s="208"/>
      <c r="BE12" s="208"/>
      <c r="BF12" s="208"/>
      <c r="BG12" s="208"/>
      <c r="BH12" s="208"/>
      <c r="BI12" s="208"/>
      <c r="BJ12" s="208"/>
      <c r="BK12" s="208"/>
      <c r="BL12" s="204" t="s">
        <v>43</v>
      </c>
      <c r="BM12" s="204"/>
      <c r="BN12" s="204"/>
      <c r="BO12" s="204"/>
      <c r="BP12" s="204"/>
      <c r="BQ12" s="204"/>
      <c r="BR12" s="204"/>
      <c r="BS12" s="204"/>
      <c r="BT12" s="204"/>
      <c r="BU12" s="204" t="s">
        <v>43</v>
      </c>
      <c r="BV12" s="204"/>
      <c r="BW12" s="204"/>
      <c r="BX12" s="204"/>
      <c r="BY12" s="204"/>
      <c r="BZ12" s="204"/>
      <c r="CA12" s="204"/>
      <c r="CB12" s="204"/>
      <c r="CC12" s="204"/>
      <c r="CD12" s="208" t="s">
        <v>43</v>
      </c>
      <c r="CE12" s="208"/>
      <c r="CF12" s="208"/>
      <c r="CG12" s="208"/>
      <c r="CH12" s="208"/>
      <c r="CI12" s="208"/>
      <c r="CJ12" s="208"/>
      <c r="CK12" s="208"/>
      <c r="CL12" s="208"/>
      <c r="CM12" s="210" t="s">
        <v>43</v>
      </c>
      <c r="CN12" s="210"/>
      <c r="CO12" s="210"/>
      <c r="CP12" s="210"/>
      <c r="CQ12" s="210"/>
      <c r="CR12" s="210"/>
      <c r="CS12" s="210"/>
      <c r="CT12" s="210"/>
      <c r="CU12" s="210"/>
    </row>
    <row r="13" spans="1:99" ht="12.75">
      <c r="A13" s="228" t="s">
        <v>144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05"/>
      <c r="AF13" s="205"/>
      <c r="AG13" s="205"/>
      <c r="AH13" s="205"/>
      <c r="AI13" s="205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8"/>
      <c r="CE13" s="208"/>
      <c r="CF13" s="208"/>
      <c r="CG13" s="208"/>
      <c r="CH13" s="208"/>
      <c r="CI13" s="208"/>
      <c r="CJ13" s="208"/>
      <c r="CK13" s="208"/>
      <c r="CL13" s="208"/>
      <c r="CM13" s="210"/>
      <c r="CN13" s="210"/>
      <c r="CO13" s="210"/>
      <c r="CP13" s="210"/>
      <c r="CQ13" s="210"/>
      <c r="CR13" s="210"/>
      <c r="CS13" s="210"/>
      <c r="CT13" s="210"/>
      <c r="CU13" s="210"/>
    </row>
    <row r="14" spans="1:99" ht="12.75">
      <c r="A14" s="222" t="s">
        <v>26</v>
      </c>
      <c r="B14" s="222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05" t="s">
        <v>43</v>
      </c>
      <c r="AF14" s="205"/>
      <c r="AG14" s="205"/>
      <c r="AH14" s="205"/>
      <c r="AI14" s="205"/>
      <c r="AJ14" s="206" t="s">
        <v>43</v>
      </c>
      <c r="AK14" s="206"/>
      <c r="AL14" s="206"/>
      <c r="AM14" s="206"/>
      <c r="AN14" s="206"/>
      <c r="AO14" s="206"/>
      <c r="AP14" s="206"/>
      <c r="AQ14" s="206"/>
      <c r="AR14" s="206"/>
      <c r="AS14" s="206"/>
      <c r="AT14" s="207" t="s">
        <v>43</v>
      </c>
      <c r="AU14" s="207"/>
      <c r="AV14" s="207"/>
      <c r="AW14" s="207"/>
      <c r="AX14" s="207"/>
      <c r="AY14" s="207"/>
      <c r="AZ14" s="207"/>
      <c r="BA14" s="207"/>
      <c r="BB14" s="207"/>
      <c r="BC14" s="207" t="s">
        <v>43</v>
      </c>
      <c r="BD14" s="204"/>
      <c r="BE14" s="204"/>
      <c r="BF14" s="204"/>
      <c r="BG14" s="204"/>
      <c r="BH14" s="204"/>
      <c r="BI14" s="204"/>
      <c r="BJ14" s="204"/>
      <c r="BK14" s="204"/>
      <c r="BL14" s="204" t="s">
        <v>43</v>
      </c>
      <c r="BM14" s="204"/>
      <c r="BN14" s="204"/>
      <c r="BO14" s="204"/>
      <c r="BP14" s="204"/>
      <c r="BQ14" s="204"/>
      <c r="BR14" s="204"/>
      <c r="BS14" s="204"/>
      <c r="BT14" s="204"/>
      <c r="BU14" s="204" t="s">
        <v>43</v>
      </c>
      <c r="BV14" s="204"/>
      <c r="BW14" s="204"/>
      <c r="BX14" s="204"/>
      <c r="BY14" s="204"/>
      <c r="BZ14" s="204"/>
      <c r="CA14" s="204"/>
      <c r="CB14" s="204"/>
      <c r="CC14" s="204"/>
      <c r="CD14" s="204" t="s">
        <v>43</v>
      </c>
      <c r="CE14" s="204"/>
      <c r="CF14" s="204"/>
      <c r="CG14" s="204"/>
      <c r="CH14" s="204"/>
      <c r="CI14" s="204"/>
      <c r="CJ14" s="204"/>
      <c r="CK14" s="204"/>
      <c r="CL14" s="204"/>
      <c r="CM14" s="204" t="s">
        <v>43</v>
      </c>
      <c r="CN14" s="204"/>
      <c r="CO14" s="204"/>
      <c r="CP14" s="204"/>
      <c r="CQ14" s="204"/>
      <c r="CR14" s="204"/>
      <c r="CS14" s="204"/>
      <c r="CT14" s="204"/>
      <c r="CU14" s="204"/>
    </row>
    <row r="15" spans="1:99" ht="12.75">
      <c r="A15" s="218"/>
      <c r="B15" s="218"/>
      <c r="C15" s="218"/>
      <c r="D15" s="218"/>
      <c r="E15" s="218"/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05"/>
      <c r="AF15" s="205"/>
      <c r="AG15" s="205"/>
      <c r="AH15" s="205"/>
      <c r="AI15" s="205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7"/>
      <c r="AU15" s="207"/>
      <c r="AV15" s="207"/>
      <c r="AW15" s="207"/>
      <c r="AX15" s="207"/>
      <c r="AY15" s="207"/>
      <c r="AZ15" s="207"/>
      <c r="BA15" s="207"/>
      <c r="BB15" s="207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  <c r="BZ15" s="204"/>
      <c r="CA15" s="204"/>
      <c r="CB15" s="204"/>
      <c r="CC15" s="204"/>
      <c r="CD15" s="204"/>
      <c r="CE15" s="204"/>
      <c r="CF15" s="204"/>
      <c r="CG15" s="204"/>
      <c r="CH15" s="204"/>
      <c r="CI15" s="204"/>
      <c r="CJ15" s="204"/>
      <c r="CK15" s="204"/>
      <c r="CL15" s="204"/>
      <c r="CM15" s="204"/>
      <c r="CN15" s="204"/>
      <c r="CO15" s="204"/>
      <c r="CP15" s="204"/>
      <c r="CQ15" s="204"/>
      <c r="CR15" s="204"/>
      <c r="CS15" s="204"/>
      <c r="CT15" s="204"/>
      <c r="CU15" s="204"/>
    </row>
    <row r="16" spans="1:99" ht="15" customHeight="1">
      <c r="A16" s="226" t="s">
        <v>43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05" t="s">
        <v>43</v>
      </c>
      <c r="AF16" s="205"/>
      <c r="AG16" s="205"/>
      <c r="AH16" s="205"/>
      <c r="AI16" s="205"/>
      <c r="AJ16" s="206" t="s">
        <v>43</v>
      </c>
      <c r="AK16" s="206"/>
      <c r="AL16" s="206"/>
      <c r="AM16" s="206"/>
      <c r="AN16" s="206"/>
      <c r="AO16" s="206"/>
      <c r="AP16" s="206"/>
      <c r="AQ16" s="206"/>
      <c r="AR16" s="206"/>
      <c r="AS16" s="206"/>
      <c r="AT16" s="207" t="s">
        <v>43</v>
      </c>
      <c r="AU16" s="207"/>
      <c r="AV16" s="207"/>
      <c r="AW16" s="207"/>
      <c r="AX16" s="207"/>
      <c r="AY16" s="207"/>
      <c r="AZ16" s="207"/>
      <c r="BA16" s="207"/>
      <c r="BB16" s="207"/>
      <c r="BC16" s="207" t="s">
        <v>43</v>
      </c>
      <c r="BD16" s="204"/>
      <c r="BE16" s="204"/>
      <c r="BF16" s="204"/>
      <c r="BG16" s="204"/>
      <c r="BH16" s="204"/>
      <c r="BI16" s="204"/>
      <c r="BJ16" s="204"/>
      <c r="BK16" s="204"/>
      <c r="BL16" s="204" t="s">
        <v>43</v>
      </c>
      <c r="BM16" s="204"/>
      <c r="BN16" s="204"/>
      <c r="BO16" s="204"/>
      <c r="BP16" s="204"/>
      <c r="BQ16" s="204"/>
      <c r="BR16" s="204"/>
      <c r="BS16" s="204"/>
      <c r="BT16" s="204"/>
      <c r="BU16" s="204" t="s">
        <v>43</v>
      </c>
      <c r="BV16" s="204"/>
      <c r="BW16" s="204"/>
      <c r="BX16" s="204"/>
      <c r="BY16" s="204"/>
      <c r="BZ16" s="204"/>
      <c r="CA16" s="204"/>
      <c r="CB16" s="204"/>
      <c r="CC16" s="204"/>
      <c r="CD16" s="207" t="s">
        <v>43</v>
      </c>
      <c r="CE16" s="204"/>
      <c r="CF16" s="204"/>
      <c r="CG16" s="204"/>
      <c r="CH16" s="204"/>
      <c r="CI16" s="204"/>
      <c r="CJ16" s="204"/>
      <c r="CK16" s="204"/>
      <c r="CL16" s="204"/>
      <c r="CM16" s="204" t="s">
        <v>43</v>
      </c>
      <c r="CN16" s="204"/>
      <c r="CO16" s="204"/>
      <c r="CP16" s="204"/>
      <c r="CQ16" s="204"/>
      <c r="CR16" s="204"/>
      <c r="CS16" s="204"/>
      <c r="CT16" s="204"/>
      <c r="CU16" s="204"/>
    </row>
    <row r="17" spans="1:99" ht="15" customHeight="1">
      <c r="A17" s="226" t="s">
        <v>43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05" t="s">
        <v>43</v>
      </c>
      <c r="AF17" s="205"/>
      <c r="AG17" s="205"/>
      <c r="AH17" s="205"/>
      <c r="AI17" s="205"/>
      <c r="AJ17" s="223" t="s">
        <v>43</v>
      </c>
      <c r="AK17" s="224"/>
      <c r="AL17" s="224"/>
      <c r="AM17" s="224"/>
      <c r="AN17" s="224"/>
      <c r="AO17" s="224"/>
      <c r="AP17" s="224"/>
      <c r="AQ17" s="224"/>
      <c r="AR17" s="224"/>
      <c r="AS17" s="225"/>
      <c r="AT17" s="207" t="s">
        <v>43</v>
      </c>
      <c r="AU17" s="207"/>
      <c r="AV17" s="207"/>
      <c r="AW17" s="207"/>
      <c r="AX17" s="207"/>
      <c r="AY17" s="207"/>
      <c r="AZ17" s="207"/>
      <c r="BA17" s="207"/>
      <c r="BB17" s="207"/>
      <c r="BC17" s="207" t="s">
        <v>43</v>
      </c>
      <c r="BD17" s="204"/>
      <c r="BE17" s="204"/>
      <c r="BF17" s="204"/>
      <c r="BG17" s="204"/>
      <c r="BH17" s="204"/>
      <c r="BI17" s="204"/>
      <c r="BJ17" s="204"/>
      <c r="BK17" s="204"/>
      <c r="BL17" s="204" t="s">
        <v>43</v>
      </c>
      <c r="BM17" s="204"/>
      <c r="BN17" s="204"/>
      <c r="BO17" s="204"/>
      <c r="BP17" s="204"/>
      <c r="BQ17" s="204"/>
      <c r="BR17" s="204"/>
      <c r="BS17" s="204"/>
      <c r="BT17" s="204"/>
      <c r="BU17" s="204" t="s">
        <v>43</v>
      </c>
      <c r="BV17" s="204"/>
      <c r="BW17" s="204"/>
      <c r="BX17" s="204"/>
      <c r="BY17" s="204"/>
      <c r="BZ17" s="204"/>
      <c r="CA17" s="204"/>
      <c r="CB17" s="204"/>
      <c r="CC17" s="204"/>
      <c r="CD17" s="207" t="s">
        <v>43</v>
      </c>
      <c r="CE17" s="204"/>
      <c r="CF17" s="204"/>
      <c r="CG17" s="204"/>
      <c r="CH17" s="204"/>
      <c r="CI17" s="204"/>
      <c r="CJ17" s="204"/>
      <c r="CK17" s="204"/>
      <c r="CL17" s="204"/>
      <c r="CM17" s="204" t="s">
        <v>43</v>
      </c>
      <c r="CN17" s="204"/>
      <c r="CO17" s="204"/>
      <c r="CP17" s="204"/>
      <c r="CQ17" s="204"/>
      <c r="CR17" s="204"/>
      <c r="CS17" s="204"/>
      <c r="CT17" s="204"/>
      <c r="CU17" s="204"/>
    </row>
    <row r="18" spans="1:99" ht="15" customHeight="1">
      <c r="A18" s="220" t="s">
        <v>43</v>
      </c>
      <c r="B18" s="220"/>
      <c r="C18" s="220"/>
      <c r="D18" s="220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0"/>
      <c r="S18" s="220"/>
      <c r="T18" s="220"/>
      <c r="U18" s="220"/>
      <c r="V18" s="220"/>
      <c r="W18" s="220"/>
      <c r="X18" s="220"/>
      <c r="Y18" s="220"/>
      <c r="Z18" s="220"/>
      <c r="AA18" s="220"/>
      <c r="AB18" s="220"/>
      <c r="AC18" s="220"/>
      <c r="AD18" s="220"/>
      <c r="AE18" s="205" t="s">
        <v>43</v>
      </c>
      <c r="AF18" s="205"/>
      <c r="AG18" s="205"/>
      <c r="AH18" s="205"/>
      <c r="AI18" s="205"/>
      <c r="AJ18" s="223" t="s">
        <v>43</v>
      </c>
      <c r="AK18" s="224"/>
      <c r="AL18" s="224"/>
      <c r="AM18" s="224"/>
      <c r="AN18" s="224"/>
      <c r="AO18" s="224"/>
      <c r="AP18" s="224"/>
      <c r="AQ18" s="224"/>
      <c r="AR18" s="224"/>
      <c r="AS18" s="225"/>
      <c r="AT18" s="207" t="s">
        <v>43</v>
      </c>
      <c r="AU18" s="207"/>
      <c r="AV18" s="207"/>
      <c r="AW18" s="207"/>
      <c r="AX18" s="207"/>
      <c r="AY18" s="207"/>
      <c r="AZ18" s="207"/>
      <c r="BA18" s="207"/>
      <c r="BB18" s="207"/>
      <c r="BC18" s="204" t="s">
        <v>43</v>
      </c>
      <c r="BD18" s="204"/>
      <c r="BE18" s="204"/>
      <c r="BF18" s="204"/>
      <c r="BG18" s="204"/>
      <c r="BH18" s="204"/>
      <c r="BI18" s="204"/>
      <c r="BJ18" s="204"/>
      <c r="BK18" s="204"/>
      <c r="BL18" s="204" t="s">
        <v>43</v>
      </c>
      <c r="BM18" s="204"/>
      <c r="BN18" s="204"/>
      <c r="BO18" s="204"/>
      <c r="BP18" s="204"/>
      <c r="BQ18" s="204"/>
      <c r="BR18" s="204"/>
      <c r="BS18" s="204"/>
      <c r="BT18" s="204"/>
      <c r="BU18" s="204" t="s">
        <v>43</v>
      </c>
      <c r="BV18" s="204"/>
      <c r="BW18" s="204"/>
      <c r="BX18" s="204"/>
      <c r="BY18" s="204"/>
      <c r="BZ18" s="204"/>
      <c r="CA18" s="204"/>
      <c r="CB18" s="204"/>
      <c r="CC18" s="204"/>
      <c r="CD18" s="204" t="s">
        <v>43</v>
      </c>
      <c r="CE18" s="204"/>
      <c r="CF18" s="204"/>
      <c r="CG18" s="204"/>
      <c r="CH18" s="204"/>
      <c r="CI18" s="204"/>
      <c r="CJ18" s="204"/>
      <c r="CK18" s="204"/>
      <c r="CL18" s="204"/>
      <c r="CM18" s="204" t="s">
        <v>43</v>
      </c>
      <c r="CN18" s="204"/>
      <c r="CO18" s="204"/>
      <c r="CP18" s="204"/>
      <c r="CQ18" s="204"/>
      <c r="CR18" s="204"/>
      <c r="CS18" s="204"/>
      <c r="CT18" s="204"/>
      <c r="CU18" s="204"/>
    </row>
    <row r="19" spans="1:99" ht="15" customHeight="1">
      <c r="A19" s="218" t="s">
        <v>43</v>
      </c>
      <c r="B19" s="218"/>
      <c r="C19" s="218"/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05" t="s">
        <v>43</v>
      </c>
      <c r="AF19" s="205"/>
      <c r="AG19" s="205"/>
      <c r="AH19" s="205"/>
      <c r="AI19" s="205"/>
      <c r="AJ19" s="223" t="s">
        <v>43</v>
      </c>
      <c r="AK19" s="224"/>
      <c r="AL19" s="224"/>
      <c r="AM19" s="224"/>
      <c r="AN19" s="224"/>
      <c r="AO19" s="224"/>
      <c r="AP19" s="224"/>
      <c r="AQ19" s="224"/>
      <c r="AR19" s="224"/>
      <c r="AS19" s="225"/>
      <c r="AT19" s="207" t="s">
        <v>43</v>
      </c>
      <c r="AU19" s="207"/>
      <c r="AV19" s="207"/>
      <c r="AW19" s="207"/>
      <c r="AX19" s="207"/>
      <c r="AY19" s="207"/>
      <c r="AZ19" s="207"/>
      <c r="BA19" s="207"/>
      <c r="BB19" s="207"/>
      <c r="BC19" s="204" t="s">
        <v>43</v>
      </c>
      <c r="BD19" s="204"/>
      <c r="BE19" s="204"/>
      <c r="BF19" s="204"/>
      <c r="BG19" s="204"/>
      <c r="BH19" s="204"/>
      <c r="BI19" s="204"/>
      <c r="BJ19" s="204"/>
      <c r="BK19" s="204"/>
      <c r="BL19" s="204" t="s">
        <v>43</v>
      </c>
      <c r="BM19" s="204"/>
      <c r="BN19" s="204"/>
      <c r="BO19" s="204"/>
      <c r="BP19" s="204"/>
      <c r="BQ19" s="204"/>
      <c r="BR19" s="204"/>
      <c r="BS19" s="204"/>
      <c r="BT19" s="204"/>
      <c r="BU19" s="204" t="s">
        <v>43</v>
      </c>
      <c r="BV19" s="204"/>
      <c r="BW19" s="204"/>
      <c r="BX19" s="204"/>
      <c r="BY19" s="204"/>
      <c r="BZ19" s="204"/>
      <c r="CA19" s="204"/>
      <c r="CB19" s="204"/>
      <c r="CC19" s="204"/>
      <c r="CD19" s="204" t="s">
        <v>43</v>
      </c>
      <c r="CE19" s="204"/>
      <c r="CF19" s="204"/>
      <c r="CG19" s="204"/>
      <c r="CH19" s="204"/>
      <c r="CI19" s="204"/>
      <c r="CJ19" s="204"/>
      <c r="CK19" s="204"/>
      <c r="CL19" s="204"/>
      <c r="CM19" s="204" t="s">
        <v>43</v>
      </c>
      <c r="CN19" s="204"/>
      <c r="CO19" s="204"/>
      <c r="CP19" s="204"/>
      <c r="CQ19" s="204"/>
      <c r="CR19" s="204"/>
      <c r="CS19" s="204"/>
      <c r="CT19" s="204"/>
      <c r="CU19" s="204"/>
    </row>
    <row r="20" spans="1:99" ht="15" customHeight="1">
      <c r="A20" s="220" t="s">
        <v>43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05" t="s">
        <v>43</v>
      </c>
      <c r="AF20" s="205"/>
      <c r="AG20" s="205"/>
      <c r="AH20" s="205"/>
      <c r="AI20" s="205"/>
      <c r="AJ20" s="223" t="s">
        <v>43</v>
      </c>
      <c r="AK20" s="224"/>
      <c r="AL20" s="224"/>
      <c r="AM20" s="224"/>
      <c r="AN20" s="224"/>
      <c r="AO20" s="224"/>
      <c r="AP20" s="224"/>
      <c r="AQ20" s="224"/>
      <c r="AR20" s="224"/>
      <c r="AS20" s="225"/>
      <c r="AT20" s="207" t="s">
        <v>43</v>
      </c>
      <c r="AU20" s="207"/>
      <c r="AV20" s="207"/>
      <c r="AW20" s="207"/>
      <c r="AX20" s="207"/>
      <c r="AY20" s="207"/>
      <c r="AZ20" s="207"/>
      <c r="BA20" s="207"/>
      <c r="BB20" s="207"/>
      <c r="BC20" s="204" t="s">
        <v>43</v>
      </c>
      <c r="BD20" s="204"/>
      <c r="BE20" s="204"/>
      <c r="BF20" s="204"/>
      <c r="BG20" s="204"/>
      <c r="BH20" s="204"/>
      <c r="BI20" s="204"/>
      <c r="BJ20" s="204"/>
      <c r="BK20" s="204"/>
      <c r="BL20" s="204" t="s">
        <v>43</v>
      </c>
      <c r="BM20" s="204"/>
      <c r="BN20" s="204"/>
      <c r="BO20" s="204"/>
      <c r="BP20" s="204"/>
      <c r="BQ20" s="204"/>
      <c r="BR20" s="204"/>
      <c r="BS20" s="204"/>
      <c r="BT20" s="204"/>
      <c r="BU20" s="204" t="s">
        <v>43</v>
      </c>
      <c r="BV20" s="204"/>
      <c r="BW20" s="204"/>
      <c r="BX20" s="204"/>
      <c r="BY20" s="204"/>
      <c r="BZ20" s="204"/>
      <c r="CA20" s="204"/>
      <c r="CB20" s="204"/>
      <c r="CC20" s="204"/>
      <c r="CD20" s="204" t="s">
        <v>43</v>
      </c>
      <c r="CE20" s="204"/>
      <c r="CF20" s="204"/>
      <c r="CG20" s="204"/>
      <c r="CH20" s="204"/>
      <c r="CI20" s="204"/>
      <c r="CJ20" s="204"/>
      <c r="CK20" s="204"/>
      <c r="CL20" s="204"/>
      <c r="CM20" s="204" t="s">
        <v>43</v>
      </c>
      <c r="CN20" s="204"/>
      <c r="CO20" s="204"/>
      <c r="CP20" s="204"/>
      <c r="CQ20" s="204"/>
      <c r="CR20" s="204"/>
      <c r="CS20" s="204"/>
      <c r="CT20" s="204"/>
      <c r="CU20" s="204"/>
    </row>
    <row r="21" spans="1:99" ht="15" customHeight="1">
      <c r="A21" s="218" t="s">
        <v>27</v>
      </c>
      <c r="B21" s="218"/>
      <c r="C21" s="218"/>
      <c r="D21" s="218"/>
      <c r="E21" s="218"/>
      <c r="F21" s="218"/>
      <c r="G21" s="218"/>
      <c r="H21" s="218"/>
      <c r="I21" s="218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05" t="s">
        <v>28</v>
      </c>
      <c r="AF21" s="205"/>
      <c r="AG21" s="205"/>
      <c r="AH21" s="205"/>
      <c r="AI21" s="205"/>
      <c r="AJ21" s="206" t="s">
        <v>42</v>
      </c>
      <c r="AK21" s="206"/>
      <c r="AL21" s="206"/>
      <c r="AM21" s="206"/>
      <c r="AN21" s="206"/>
      <c r="AO21" s="206"/>
      <c r="AP21" s="206"/>
      <c r="AQ21" s="206"/>
      <c r="AR21" s="206"/>
      <c r="AS21" s="206"/>
      <c r="AT21" s="207" t="s">
        <v>43</v>
      </c>
      <c r="AU21" s="207"/>
      <c r="AV21" s="207"/>
      <c r="AW21" s="207"/>
      <c r="AX21" s="207"/>
      <c r="AY21" s="207"/>
      <c r="AZ21" s="207"/>
      <c r="BA21" s="207"/>
      <c r="BB21" s="207"/>
      <c r="BC21" s="204" t="s">
        <v>43</v>
      </c>
      <c r="BD21" s="204"/>
      <c r="BE21" s="204"/>
      <c r="BF21" s="204"/>
      <c r="BG21" s="204"/>
      <c r="BH21" s="204"/>
      <c r="BI21" s="204"/>
      <c r="BJ21" s="204"/>
      <c r="BK21" s="204"/>
      <c r="BL21" s="204" t="s">
        <v>43</v>
      </c>
      <c r="BM21" s="204"/>
      <c r="BN21" s="204"/>
      <c r="BO21" s="204"/>
      <c r="BP21" s="204"/>
      <c r="BQ21" s="204"/>
      <c r="BR21" s="204"/>
      <c r="BS21" s="204"/>
      <c r="BT21" s="204"/>
      <c r="BU21" s="204" t="s">
        <v>43</v>
      </c>
      <c r="BV21" s="204"/>
      <c r="BW21" s="204"/>
      <c r="BX21" s="204"/>
      <c r="BY21" s="204"/>
      <c r="BZ21" s="204"/>
      <c r="CA21" s="204"/>
      <c r="CB21" s="204"/>
      <c r="CC21" s="204"/>
      <c r="CD21" s="204" t="s">
        <v>43</v>
      </c>
      <c r="CE21" s="204"/>
      <c r="CF21" s="204"/>
      <c r="CG21" s="204"/>
      <c r="CH21" s="204"/>
      <c r="CI21" s="204"/>
      <c r="CJ21" s="204"/>
      <c r="CK21" s="204"/>
      <c r="CL21" s="204"/>
      <c r="CM21" s="204" t="s">
        <v>43</v>
      </c>
      <c r="CN21" s="204"/>
      <c r="CO21" s="204"/>
      <c r="CP21" s="204"/>
      <c r="CQ21" s="204"/>
      <c r="CR21" s="204"/>
      <c r="CS21" s="204"/>
      <c r="CT21" s="204"/>
      <c r="CU21" s="204"/>
    </row>
    <row r="22" spans="1:99" ht="12.75">
      <c r="A22" s="222" t="s">
        <v>26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05" t="s">
        <v>43</v>
      </c>
      <c r="AF22" s="205"/>
      <c r="AG22" s="205"/>
      <c r="AH22" s="205"/>
      <c r="AI22" s="205"/>
      <c r="AJ22" s="206" t="s">
        <v>43</v>
      </c>
      <c r="AK22" s="206"/>
      <c r="AL22" s="206"/>
      <c r="AM22" s="206"/>
      <c r="AN22" s="206"/>
      <c r="AO22" s="206"/>
      <c r="AP22" s="206"/>
      <c r="AQ22" s="206"/>
      <c r="AR22" s="206"/>
      <c r="AS22" s="206"/>
      <c r="AT22" s="207" t="s">
        <v>43</v>
      </c>
      <c r="AU22" s="207"/>
      <c r="AV22" s="207"/>
      <c r="AW22" s="207"/>
      <c r="AX22" s="207"/>
      <c r="AY22" s="207"/>
      <c r="AZ22" s="207"/>
      <c r="BA22" s="207"/>
      <c r="BB22" s="207"/>
      <c r="BC22" s="204" t="s">
        <v>43</v>
      </c>
      <c r="BD22" s="204"/>
      <c r="BE22" s="204"/>
      <c r="BF22" s="204"/>
      <c r="BG22" s="204"/>
      <c r="BH22" s="204"/>
      <c r="BI22" s="204"/>
      <c r="BJ22" s="204"/>
      <c r="BK22" s="204"/>
      <c r="BL22" s="204" t="s">
        <v>43</v>
      </c>
      <c r="BM22" s="204"/>
      <c r="BN22" s="204"/>
      <c r="BO22" s="204"/>
      <c r="BP22" s="204"/>
      <c r="BQ22" s="204"/>
      <c r="BR22" s="204"/>
      <c r="BS22" s="204"/>
      <c r="BT22" s="204"/>
      <c r="BU22" s="204" t="s">
        <v>43</v>
      </c>
      <c r="BV22" s="204"/>
      <c r="BW22" s="204"/>
      <c r="BX22" s="204"/>
      <c r="BY22" s="204"/>
      <c r="BZ22" s="204"/>
      <c r="CA22" s="204"/>
      <c r="CB22" s="204"/>
      <c r="CC22" s="204"/>
      <c r="CD22" s="204" t="s">
        <v>43</v>
      </c>
      <c r="CE22" s="204"/>
      <c r="CF22" s="204"/>
      <c r="CG22" s="204"/>
      <c r="CH22" s="204"/>
      <c r="CI22" s="204"/>
      <c r="CJ22" s="204"/>
      <c r="CK22" s="204"/>
      <c r="CL22" s="204"/>
      <c r="CM22" s="204" t="s">
        <v>43</v>
      </c>
      <c r="CN22" s="204"/>
      <c r="CO22" s="204"/>
      <c r="CP22" s="204"/>
      <c r="CQ22" s="204"/>
      <c r="CR22" s="204"/>
      <c r="CS22" s="204"/>
      <c r="CT22" s="204"/>
      <c r="CU22" s="204"/>
    </row>
    <row r="23" spans="1:99" ht="12.75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05"/>
      <c r="AF23" s="205"/>
      <c r="AG23" s="205"/>
      <c r="AH23" s="205"/>
      <c r="AI23" s="205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7"/>
      <c r="AU23" s="207"/>
      <c r="AV23" s="207"/>
      <c r="AW23" s="207"/>
      <c r="AX23" s="207"/>
      <c r="AY23" s="207"/>
      <c r="AZ23" s="207"/>
      <c r="BA23" s="207"/>
      <c r="BB23" s="207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</row>
    <row r="24" spans="1:99" ht="15" customHeight="1">
      <c r="A24" s="220" t="s">
        <v>43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  <c r="U24" s="220"/>
      <c r="V24" s="220"/>
      <c r="W24" s="220"/>
      <c r="X24" s="220"/>
      <c r="Y24" s="220"/>
      <c r="Z24" s="220"/>
      <c r="AA24" s="220"/>
      <c r="AB24" s="220"/>
      <c r="AC24" s="220"/>
      <c r="AD24" s="220"/>
      <c r="AE24" s="205" t="s">
        <v>43</v>
      </c>
      <c r="AF24" s="205"/>
      <c r="AG24" s="205"/>
      <c r="AH24" s="205"/>
      <c r="AI24" s="205"/>
      <c r="AJ24" s="206" t="s">
        <v>43</v>
      </c>
      <c r="AK24" s="206"/>
      <c r="AL24" s="206"/>
      <c r="AM24" s="206"/>
      <c r="AN24" s="206"/>
      <c r="AO24" s="206"/>
      <c r="AP24" s="206"/>
      <c r="AQ24" s="206"/>
      <c r="AR24" s="206"/>
      <c r="AS24" s="206"/>
      <c r="AT24" s="207" t="s">
        <v>43</v>
      </c>
      <c r="AU24" s="207"/>
      <c r="AV24" s="207"/>
      <c r="AW24" s="207"/>
      <c r="AX24" s="207"/>
      <c r="AY24" s="207"/>
      <c r="AZ24" s="207"/>
      <c r="BA24" s="207"/>
      <c r="BB24" s="207"/>
      <c r="BC24" s="204" t="s">
        <v>43</v>
      </c>
      <c r="BD24" s="204"/>
      <c r="BE24" s="204"/>
      <c r="BF24" s="204"/>
      <c r="BG24" s="204"/>
      <c r="BH24" s="204"/>
      <c r="BI24" s="204"/>
      <c r="BJ24" s="204"/>
      <c r="BK24" s="204"/>
      <c r="BL24" s="204" t="s">
        <v>43</v>
      </c>
      <c r="BM24" s="204"/>
      <c r="BN24" s="204"/>
      <c r="BO24" s="204"/>
      <c r="BP24" s="204"/>
      <c r="BQ24" s="204"/>
      <c r="BR24" s="204"/>
      <c r="BS24" s="204"/>
      <c r="BT24" s="204"/>
      <c r="BU24" s="204" t="s">
        <v>43</v>
      </c>
      <c r="BV24" s="204"/>
      <c r="BW24" s="204"/>
      <c r="BX24" s="204"/>
      <c r="BY24" s="204"/>
      <c r="BZ24" s="204"/>
      <c r="CA24" s="204"/>
      <c r="CB24" s="204"/>
      <c r="CC24" s="204"/>
      <c r="CD24" s="204" t="s">
        <v>43</v>
      </c>
      <c r="CE24" s="204"/>
      <c r="CF24" s="204"/>
      <c r="CG24" s="204"/>
      <c r="CH24" s="204"/>
      <c r="CI24" s="204"/>
      <c r="CJ24" s="204"/>
      <c r="CK24" s="204"/>
      <c r="CL24" s="204"/>
      <c r="CM24" s="204" t="s">
        <v>43</v>
      </c>
      <c r="CN24" s="204"/>
      <c r="CO24" s="204"/>
      <c r="CP24" s="204"/>
      <c r="CQ24" s="204"/>
      <c r="CR24" s="204"/>
      <c r="CS24" s="204"/>
      <c r="CT24" s="204"/>
      <c r="CU24" s="204"/>
    </row>
    <row r="25" spans="1:99" ht="15" customHeight="1">
      <c r="A25" s="218" t="s">
        <v>43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05" t="s">
        <v>43</v>
      </c>
      <c r="AF25" s="205"/>
      <c r="AG25" s="205"/>
      <c r="AH25" s="205"/>
      <c r="AI25" s="205"/>
      <c r="AJ25" s="206" t="s">
        <v>43</v>
      </c>
      <c r="AK25" s="206"/>
      <c r="AL25" s="206"/>
      <c r="AM25" s="206"/>
      <c r="AN25" s="206"/>
      <c r="AO25" s="206"/>
      <c r="AP25" s="206"/>
      <c r="AQ25" s="206"/>
      <c r="AR25" s="206"/>
      <c r="AS25" s="206"/>
      <c r="AT25" s="207" t="s">
        <v>43</v>
      </c>
      <c r="AU25" s="207"/>
      <c r="AV25" s="207"/>
      <c r="AW25" s="207"/>
      <c r="AX25" s="207"/>
      <c r="AY25" s="207"/>
      <c r="AZ25" s="207"/>
      <c r="BA25" s="207"/>
      <c r="BB25" s="207"/>
      <c r="BC25" s="204" t="s">
        <v>43</v>
      </c>
      <c r="BD25" s="204"/>
      <c r="BE25" s="204"/>
      <c r="BF25" s="204"/>
      <c r="BG25" s="204"/>
      <c r="BH25" s="204"/>
      <c r="BI25" s="204"/>
      <c r="BJ25" s="204"/>
      <c r="BK25" s="204"/>
      <c r="BL25" s="204" t="s">
        <v>43</v>
      </c>
      <c r="BM25" s="204"/>
      <c r="BN25" s="204"/>
      <c r="BO25" s="204"/>
      <c r="BP25" s="204"/>
      <c r="BQ25" s="204"/>
      <c r="BR25" s="204"/>
      <c r="BS25" s="204"/>
      <c r="BT25" s="204"/>
      <c r="BU25" s="204" t="s">
        <v>43</v>
      </c>
      <c r="BV25" s="204"/>
      <c r="BW25" s="204"/>
      <c r="BX25" s="204"/>
      <c r="BY25" s="204"/>
      <c r="BZ25" s="204"/>
      <c r="CA25" s="204"/>
      <c r="CB25" s="204"/>
      <c r="CC25" s="204"/>
      <c r="CD25" s="204" t="s">
        <v>43</v>
      </c>
      <c r="CE25" s="204"/>
      <c r="CF25" s="204"/>
      <c r="CG25" s="204"/>
      <c r="CH25" s="204"/>
      <c r="CI25" s="204"/>
      <c r="CJ25" s="204"/>
      <c r="CK25" s="204"/>
      <c r="CL25" s="204"/>
      <c r="CM25" s="204" t="s">
        <v>43</v>
      </c>
      <c r="CN25" s="204"/>
      <c r="CO25" s="204"/>
      <c r="CP25" s="204"/>
      <c r="CQ25" s="204"/>
      <c r="CR25" s="204"/>
      <c r="CS25" s="204"/>
      <c r="CT25" s="204"/>
      <c r="CU25" s="204"/>
    </row>
    <row r="26" spans="1:99" ht="15" customHeight="1">
      <c r="A26" s="220" t="s">
        <v>32</v>
      </c>
      <c r="B26" s="220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  <c r="U26" s="220"/>
      <c r="V26" s="220"/>
      <c r="W26" s="220"/>
      <c r="X26" s="220"/>
      <c r="Y26" s="220"/>
      <c r="Z26" s="220"/>
      <c r="AA26" s="220"/>
      <c r="AB26" s="220"/>
      <c r="AC26" s="220"/>
      <c r="AD26" s="220"/>
      <c r="AE26" s="205" t="s">
        <v>29</v>
      </c>
      <c r="AF26" s="205"/>
      <c r="AG26" s="205"/>
      <c r="AH26" s="205"/>
      <c r="AI26" s="205"/>
      <c r="AJ26" s="206" t="s">
        <v>43</v>
      </c>
      <c r="AK26" s="206"/>
      <c r="AL26" s="206"/>
      <c r="AM26" s="206"/>
      <c r="AN26" s="206"/>
      <c r="AO26" s="206"/>
      <c r="AP26" s="206"/>
      <c r="AQ26" s="206"/>
      <c r="AR26" s="206"/>
      <c r="AS26" s="206"/>
      <c r="AT26" s="208" t="s">
        <v>43</v>
      </c>
      <c r="AU26" s="208"/>
      <c r="AV26" s="208"/>
      <c r="AW26" s="208"/>
      <c r="AX26" s="208"/>
      <c r="AY26" s="208"/>
      <c r="AZ26" s="208"/>
      <c r="BA26" s="208"/>
      <c r="BB26" s="208"/>
      <c r="BC26" s="217" t="s">
        <v>42</v>
      </c>
      <c r="BD26" s="217"/>
      <c r="BE26" s="217"/>
      <c r="BF26" s="217"/>
      <c r="BG26" s="217"/>
      <c r="BH26" s="217"/>
      <c r="BI26" s="217"/>
      <c r="BJ26" s="217"/>
      <c r="BK26" s="217"/>
      <c r="BL26" s="204" t="s">
        <v>43</v>
      </c>
      <c r="BM26" s="204"/>
      <c r="BN26" s="204"/>
      <c r="BO26" s="204"/>
      <c r="BP26" s="204"/>
      <c r="BQ26" s="204"/>
      <c r="BR26" s="204"/>
      <c r="BS26" s="204"/>
      <c r="BT26" s="204"/>
      <c r="BU26" s="204" t="s">
        <v>43</v>
      </c>
      <c r="BV26" s="204"/>
      <c r="BW26" s="204"/>
      <c r="BX26" s="204"/>
      <c r="BY26" s="204"/>
      <c r="BZ26" s="204"/>
      <c r="CA26" s="204"/>
      <c r="CB26" s="204"/>
      <c r="CC26" s="204"/>
      <c r="CD26" s="208" t="s">
        <v>43</v>
      </c>
      <c r="CE26" s="208"/>
      <c r="CF26" s="208"/>
      <c r="CG26" s="208"/>
      <c r="CH26" s="208"/>
      <c r="CI26" s="208"/>
      <c r="CJ26" s="208"/>
      <c r="CK26" s="208"/>
      <c r="CL26" s="208"/>
      <c r="CM26" s="221" t="s">
        <v>43</v>
      </c>
      <c r="CN26" s="221"/>
      <c r="CO26" s="221"/>
      <c r="CP26" s="221"/>
      <c r="CQ26" s="221"/>
      <c r="CR26" s="221"/>
      <c r="CS26" s="221"/>
      <c r="CT26" s="221"/>
      <c r="CU26" s="221"/>
    </row>
    <row r="27" spans="1:99" ht="15" customHeight="1">
      <c r="A27" s="218" t="s">
        <v>145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05" t="s">
        <v>34</v>
      </c>
      <c r="AF27" s="205"/>
      <c r="AG27" s="205"/>
      <c r="AH27" s="205"/>
      <c r="AI27" s="205"/>
      <c r="AJ27" s="206" t="s">
        <v>43</v>
      </c>
      <c r="AK27" s="206"/>
      <c r="AL27" s="206"/>
      <c r="AM27" s="206"/>
      <c r="AN27" s="206"/>
      <c r="AO27" s="206"/>
      <c r="AP27" s="206"/>
      <c r="AQ27" s="206"/>
      <c r="AR27" s="206"/>
      <c r="AS27" s="206"/>
      <c r="AT27" s="208" t="s">
        <v>43</v>
      </c>
      <c r="AU27" s="208"/>
      <c r="AV27" s="208"/>
      <c r="AW27" s="208"/>
      <c r="AX27" s="208"/>
      <c r="AY27" s="208"/>
      <c r="AZ27" s="208"/>
      <c r="BA27" s="208"/>
      <c r="BB27" s="208"/>
      <c r="BC27" s="217" t="s">
        <v>42</v>
      </c>
      <c r="BD27" s="217"/>
      <c r="BE27" s="217"/>
      <c r="BF27" s="217"/>
      <c r="BG27" s="217"/>
      <c r="BH27" s="217"/>
      <c r="BI27" s="217"/>
      <c r="BJ27" s="217"/>
      <c r="BK27" s="217"/>
      <c r="BL27" s="204" t="s">
        <v>43</v>
      </c>
      <c r="BM27" s="204"/>
      <c r="BN27" s="204"/>
      <c r="BO27" s="204"/>
      <c r="BP27" s="204"/>
      <c r="BQ27" s="204"/>
      <c r="BR27" s="204"/>
      <c r="BS27" s="204"/>
      <c r="BT27" s="204"/>
      <c r="BU27" s="204" t="s">
        <v>43</v>
      </c>
      <c r="BV27" s="204"/>
      <c r="BW27" s="204"/>
      <c r="BX27" s="204"/>
      <c r="BY27" s="204"/>
      <c r="BZ27" s="204"/>
      <c r="CA27" s="204"/>
      <c r="CB27" s="204"/>
      <c r="CC27" s="204"/>
      <c r="CD27" s="208" t="s">
        <v>43</v>
      </c>
      <c r="CE27" s="208"/>
      <c r="CF27" s="208"/>
      <c r="CG27" s="208"/>
      <c r="CH27" s="208"/>
      <c r="CI27" s="208"/>
      <c r="CJ27" s="208"/>
      <c r="CK27" s="208"/>
      <c r="CL27" s="208"/>
      <c r="CM27" s="219" t="s">
        <v>42</v>
      </c>
      <c r="CN27" s="219"/>
      <c r="CO27" s="219"/>
      <c r="CP27" s="219"/>
      <c r="CQ27" s="219"/>
      <c r="CR27" s="219"/>
      <c r="CS27" s="219"/>
      <c r="CT27" s="219"/>
      <c r="CU27" s="219"/>
    </row>
    <row r="28" spans="1:99" ht="15" customHeight="1">
      <c r="A28" s="220" t="s">
        <v>43</v>
      </c>
      <c r="B28" s="220"/>
      <c r="C28" s="220"/>
      <c r="D28" s="220"/>
      <c r="E28" s="220"/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0"/>
      <c r="T28" s="220"/>
      <c r="U28" s="220"/>
      <c r="V28" s="220"/>
      <c r="W28" s="220"/>
      <c r="X28" s="220"/>
      <c r="Y28" s="220"/>
      <c r="Z28" s="220"/>
      <c r="AA28" s="220"/>
      <c r="AB28" s="220"/>
      <c r="AC28" s="220"/>
      <c r="AD28" s="220"/>
      <c r="AE28" s="205" t="s">
        <v>211</v>
      </c>
      <c r="AF28" s="205"/>
      <c r="AG28" s="205"/>
      <c r="AH28" s="205"/>
      <c r="AI28" s="205"/>
      <c r="AJ28" s="206" t="s">
        <v>43</v>
      </c>
      <c r="AK28" s="206"/>
      <c r="AL28" s="206"/>
      <c r="AM28" s="206"/>
      <c r="AN28" s="206"/>
      <c r="AO28" s="206"/>
      <c r="AP28" s="206"/>
      <c r="AQ28" s="206"/>
      <c r="AR28" s="206"/>
      <c r="AS28" s="206"/>
      <c r="AT28" s="207" t="s">
        <v>43</v>
      </c>
      <c r="AU28" s="207"/>
      <c r="AV28" s="207"/>
      <c r="AW28" s="207"/>
      <c r="AX28" s="207"/>
      <c r="AY28" s="207"/>
      <c r="AZ28" s="207"/>
      <c r="BA28" s="207"/>
      <c r="BB28" s="207"/>
      <c r="BC28" s="217" t="s">
        <v>42</v>
      </c>
      <c r="BD28" s="217"/>
      <c r="BE28" s="217"/>
      <c r="BF28" s="217"/>
      <c r="BG28" s="217"/>
      <c r="BH28" s="217"/>
      <c r="BI28" s="217"/>
      <c r="BJ28" s="217"/>
      <c r="BK28" s="217"/>
      <c r="BL28" s="204" t="s">
        <v>43</v>
      </c>
      <c r="BM28" s="204"/>
      <c r="BN28" s="204"/>
      <c r="BO28" s="204"/>
      <c r="BP28" s="204"/>
      <c r="BQ28" s="204"/>
      <c r="BR28" s="204"/>
      <c r="BS28" s="204"/>
      <c r="BT28" s="204"/>
      <c r="BU28" s="204" t="s">
        <v>43</v>
      </c>
      <c r="BV28" s="204"/>
      <c r="BW28" s="204"/>
      <c r="BX28" s="204"/>
      <c r="BY28" s="204"/>
      <c r="BZ28" s="204"/>
      <c r="CA28" s="204"/>
      <c r="CB28" s="204"/>
      <c r="CC28" s="204"/>
      <c r="CD28" s="208" t="s">
        <v>43</v>
      </c>
      <c r="CE28" s="208"/>
      <c r="CF28" s="208"/>
      <c r="CG28" s="208"/>
      <c r="CH28" s="208"/>
      <c r="CI28" s="208"/>
      <c r="CJ28" s="208"/>
      <c r="CK28" s="208"/>
      <c r="CL28" s="208"/>
      <c r="CM28" s="219" t="s">
        <v>42</v>
      </c>
      <c r="CN28" s="219"/>
      <c r="CO28" s="219"/>
      <c r="CP28" s="219"/>
      <c r="CQ28" s="219"/>
      <c r="CR28" s="219"/>
      <c r="CS28" s="219"/>
      <c r="CT28" s="219"/>
      <c r="CU28" s="219"/>
    </row>
    <row r="29" spans="1:99" ht="15" customHeight="1">
      <c r="A29" s="218" t="s">
        <v>146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  <c r="U29" s="218"/>
      <c r="V29" s="218"/>
      <c r="W29" s="218"/>
      <c r="X29" s="218"/>
      <c r="Y29" s="218"/>
      <c r="Z29" s="218"/>
      <c r="AA29" s="218"/>
      <c r="AB29" s="218"/>
      <c r="AC29" s="218"/>
      <c r="AD29" s="218"/>
      <c r="AE29" s="205" t="s">
        <v>35</v>
      </c>
      <c r="AF29" s="205"/>
      <c r="AG29" s="205"/>
      <c r="AH29" s="205"/>
      <c r="AI29" s="205"/>
      <c r="AJ29" s="206" t="s">
        <v>43</v>
      </c>
      <c r="AK29" s="206"/>
      <c r="AL29" s="206"/>
      <c r="AM29" s="206"/>
      <c r="AN29" s="206"/>
      <c r="AO29" s="206"/>
      <c r="AP29" s="206"/>
      <c r="AQ29" s="206"/>
      <c r="AR29" s="206"/>
      <c r="AS29" s="206"/>
      <c r="AT29" s="208" t="s">
        <v>43</v>
      </c>
      <c r="AU29" s="208"/>
      <c r="AV29" s="208"/>
      <c r="AW29" s="208"/>
      <c r="AX29" s="208"/>
      <c r="AY29" s="208"/>
      <c r="AZ29" s="208"/>
      <c r="BA29" s="208"/>
      <c r="BB29" s="208"/>
      <c r="BC29" s="217" t="s">
        <v>42</v>
      </c>
      <c r="BD29" s="217"/>
      <c r="BE29" s="217"/>
      <c r="BF29" s="217"/>
      <c r="BG29" s="217"/>
      <c r="BH29" s="217"/>
      <c r="BI29" s="217"/>
      <c r="BJ29" s="217"/>
      <c r="BK29" s="217"/>
      <c r="BL29" s="204" t="s">
        <v>43</v>
      </c>
      <c r="BM29" s="204"/>
      <c r="BN29" s="204"/>
      <c r="BO29" s="204"/>
      <c r="BP29" s="204"/>
      <c r="BQ29" s="204"/>
      <c r="BR29" s="204"/>
      <c r="BS29" s="204"/>
      <c r="BT29" s="204"/>
      <c r="BU29" s="204" t="s">
        <v>43</v>
      </c>
      <c r="BV29" s="204"/>
      <c r="BW29" s="204"/>
      <c r="BX29" s="204"/>
      <c r="BY29" s="204"/>
      <c r="BZ29" s="204"/>
      <c r="CA29" s="204"/>
      <c r="CB29" s="204"/>
      <c r="CC29" s="204"/>
      <c r="CD29" s="208" t="s">
        <v>43</v>
      </c>
      <c r="CE29" s="208"/>
      <c r="CF29" s="208"/>
      <c r="CG29" s="208"/>
      <c r="CH29" s="208"/>
      <c r="CI29" s="208"/>
      <c r="CJ29" s="208"/>
      <c r="CK29" s="208"/>
      <c r="CL29" s="208"/>
      <c r="CM29" s="219" t="s">
        <v>42</v>
      </c>
      <c r="CN29" s="219"/>
      <c r="CO29" s="219"/>
      <c r="CP29" s="219"/>
      <c r="CQ29" s="219"/>
      <c r="CR29" s="219"/>
      <c r="CS29" s="219"/>
      <c r="CT29" s="219"/>
      <c r="CU29" s="219"/>
    </row>
    <row r="30" spans="1:99" ht="15" customHeight="1">
      <c r="A30" s="220" t="s">
        <v>43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05" t="s">
        <v>212</v>
      </c>
      <c r="AF30" s="205"/>
      <c r="AG30" s="205"/>
      <c r="AH30" s="205"/>
      <c r="AI30" s="205"/>
      <c r="AJ30" s="206" t="s">
        <v>43</v>
      </c>
      <c r="AK30" s="206"/>
      <c r="AL30" s="206"/>
      <c r="AM30" s="206"/>
      <c r="AN30" s="206"/>
      <c r="AO30" s="206"/>
      <c r="AP30" s="206"/>
      <c r="AQ30" s="206"/>
      <c r="AR30" s="206"/>
      <c r="AS30" s="206"/>
      <c r="AT30" s="207" t="s">
        <v>43</v>
      </c>
      <c r="AU30" s="207"/>
      <c r="AV30" s="207"/>
      <c r="AW30" s="207"/>
      <c r="AX30" s="207"/>
      <c r="AY30" s="207"/>
      <c r="AZ30" s="207"/>
      <c r="BA30" s="207"/>
      <c r="BB30" s="207"/>
      <c r="BC30" s="217" t="s">
        <v>42</v>
      </c>
      <c r="BD30" s="217"/>
      <c r="BE30" s="217"/>
      <c r="BF30" s="217"/>
      <c r="BG30" s="217"/>
      <c r="BH30" s="217"/>
      <c r="BI30" s="217"/>
      <c r="BJ30" s="217"/>
      <c r="BK30" s="217"/>
      <c r="BL30" s="204" t="s">
        <v>43</v>
      </c>
      <c r="BM30" s="204"/>
      <c r="BN30" s="204"/>
      <c r="BO30" s="204"/>
      <c r="BP30" s="204"/>
      <c r="BQ30" s="204"/>
      <c r="BR30" s="204"/>
      <c r="BS30" s="204"/>
      <c r="BT30" s="204"/>
      <c r="BU30" s="204" t="s">
        <v>43</v>
      </c>
      <c r="BV30" s="204"/>
      <c r="BW30" s="204"/>
      <c r="BX30" s="204"/>
      <c r="BY30" s="204"/>
      <c r="BZ30" s="204"/>
      <c r="CA30" s="204"/>
      <c r="CB30" s="204"/>
      <c r="CC30" s="204"/>
      <c r="CD30" s="208" t="s">
        <v>43</v>
      </c>
      <c r="CE30" s="208"/>
      <c r="CF30" s="208"/>
      <c r="CG30" s="208"/>
      <c r="CH30" s="208"/>
      <c r="CI30" s="208"/>
      <c r="CJ30" s="208"/>
      <c r="CK30" s="208"/>
      <c r="CL30" s="208"/>
      <c r="CM30" s="217" t="s">
        <v>42</v>
      </c>
      <c r="CN30" s="217"/>
      <c r="CO30" s="217"/>
      <c r="CP30" s="217"/>
      <c r="CQ30" s="217"/>
      <c r="CR30" s="217"/>
      <c r="CS30" s="217"/>
      <c r="CT30" s="217"/>
      <c r="CU30" s="217"/>
    </row>
    <row r="31" spans="1:99" ht="15" customHeight="1">
      <c r="A31" s="218" t="s">
        <v>43</v>
      </c>
      <c r="B31" s="218"/>
      <c r="C31" s="218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218"/>
      <c r="Q31" s="218"/>
      <c r="R31" s="218"/>
      <c r="S31" s="218"/>
      <c r="T31" s="218"/>
      <c r="U31" s="218"/>
      <c r="V31" s="218"/>
      <c r="W31" s="218"/>
      <c r="X31" s="218"/>
      <c r="Y31" s="218"/>
      <c r="Z31" s="218"/>
      <c r="AA31" s="218"/>
      <c r="AB31" s="218"/>
      <c r="AC31" s="218"/>
      <c r="AD31" s="218"/>
      <c r="AE31" s="205" t="s">
        <v>43</v>
      </c>
      <c r="AF31" s="205"/>
      <c r="AG31" s="205"/>
      <c r="AH31" s="205"/>
      <c r="AI31" s="205"/>
      <c r="AJ31" s="206" t="s">
        <v>43</v>
      </c>
      <c r="AK31" s="206"/>
      <c r="AL31" s="206"/>
      <c r="AM31" s="206"/>
      <c r="AN31" s="206"/>
      <c r="AO31" s="206"/>
      <c r="AP31" s="206"/>
      <c r="AQ31" s="206"/>
      <c r="AR31" s="206"/>
      <c r="AS31" s="206"/>
      <c r="AT31" s="207" t="s">
        <v>43</v>
      </c>
      <c r="AU31" s="207"/>
      <c r="AV31" s="207"/>
      <c r="AW31" s="207"/>
      <c r="AX31" s="207"/>
      <c r="AY31" s="207"/>
      <c r="AZ31" s="207"/>
      <c r="BA31" s="207"/>
      <c r="BB31" s="207"/>
      <c r="BC31" s="217" t="s">
        <v>42</v>
      </c>
      <c r="BD31" s="217"/>
      <c r="BE31" s="217"/>
      <c r="BF31" s="217"/>
      <c r="BG31" s="217"/>
      <c r="BH31" s="217"/>
      <c r="BI31" s="217"/>
      <c r="BJ31" s="217"/>
      <c r="BK31" s="217"/>
      <c r="BL31" s="204" t="s">
        <v>43</v>
      </c>
      <c r="BM31" s="204"/>
      <c r="BN31" s="204"/>
      <c r="BO31" s="204"/>
      <c r="BP31" s="204"/>
      <c r="BQ31" s="204"/>
      <c r="BR31" s="204"/>
      <c r="BS31" s="204"/>
      <c r="BT31" s="204"/>
      <c r="BU31" s="204" t="s">
        <v>43</v>
      </c>
      <c r="BV31" s="204"/>
      <c r="BW31" s="204"/>
      <c r="BX31" s="204"/>
      <c r="BY31" s="204"/>
      <c r="BZ31" s="204"/>
      <c r="CA31" s="204"/>
      <c r="CB31" s="204"/>
      <c r="CC31" s="204"/>
      <c r="CD31" s="208" t="s">
        <v>43</v>
      </c>
      <c r="CE31" s="208"/>
      <c r="CF31" s="208"/>
      <c r="CG31" s="208"/>
      <c r="CH31" s="208"/>
      <c r="CI31" s="208"/>
      <c r="CJ31" s="208"/>
      <c r="CK31" s="208"/>
      <c r="CL31" s="208"/>
      <c r="CM31" s="219" t="s">
        <v>42</v>
      </c>
      <c r="CN31" s="219"/>
      <c r="CO31" s="219"/>
      <c r="CP31" s="219"/>
      <c r="CQ31" s="219"/>
      <c r="CR31" s="219"/>
      <c r="CS31" s="219"/>
      <c r="CT31" s="219"/>
      <c r="CU31" s="219"/>
    </row>
    <row r="32" spans="1:99" ht="15" customHeight="1" thickBot="1">
      <c r="A32" s="200" t="s">
        <v>147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1" t="s">
        <v>30</v>
      </c>
      <c r="AF32" s="201"/>
      <c r="AG32" s="201"/>
      <c r="AH32" s="201"/>
      <c r="AI32" s="201"/>
      <c r="AJ32" s="202" t="s">
        <v>42</v>
      </c>
      <c r="AK32" s="202"/>
      <c r="AL32" s="202"/>
      <c r="AM32" s="202"/>
      <c r="AN32" s="202"/>
      <c r="AO32" s="202"/>
      <c r="AP32" s="202"/>
      <c r="AQ32" s="202"/>
      <c r="AR32" s="202"/>
      <c r="AS32" s="202"/>
      <c r="AT32" s="203" t="s">
        <v>42</v>
      </c>
      <c r="AU32" s="203"/>
      <c r="AV32" s="203"/>
      <c r="AW32" s="203"/>
      <c r="AX32" s="203"/>
      <c r="AY32" s="203"/>
      <c r="AZ32" s="203"/>
      <c r="BA32" s="203"/>
      <c r="BB32" s="203"/>
      <c r="BC32" s="198">
        <f>SUM(Лист2!BC8)</f>
        <v>253025.9199999869</v>
      </c>
      <c r="BD32" s="198"/>
      <c r="BE32" s="198"/>
      <c r="BF32" s="198"/>
      <c r="BG32" s="198"/>
      <c r="BH32" s="198"/>
      <c r="BI32" s="198"/>
      <c r="BJ32" s="198"/>
      <c r="BK32" s="198"/>
      <c r="BL32" s="197" t="s">
        <v>43</v>
      </c>
      <c r="BM32" s="197"/>
      <c r="BN32" s="197"/>
      <c r="BO32" s="197"/>
      <c r="BP32" s="197"/>
      <c r="BQ32" s="197"/>
      <c r="BR32" s="197"/>
      <c r="BS32" s="197"/>
      <c r="BT32" s="197"/>
      <c r="BU32" s="197" t="s">
        <v>43</v>
      </c>
      <c r="BV32" s="197"/>
      <c r="BW32" s="197"/>
      <c r="BX32" s="197"/>
      <c r="BY32" s="197"/>
      <c r="BZ32" s="197"/>
      <c r="CA32" s="197"/>
      <c r="CB32" s="197"/>
      <c r="CC32" s="197"/>
      <c r="CD32" s="198">
        <f>SUM(BC32)</f>
        <v>253025.9199999869</v>
      </c>
      <c r="CE32" s="198"/>
      <c r="CF32" s="198"/>
      <c r="CG32" s="198"/>
      <c r="CH32" s="198"/>
      <c r="CI32" s="198"/>
      <c r="CJ32" s="198"/>
      <c r="CK32" s="198"/>
      <c r="CL32" s="198"/>
      <c r="CM32" s="199" t="s">
        <v>42</v>
      </c>
      <c r="CN32" s="199"/>
      <c r="CO32" s="199"/>
      <c r="CP32" s="199"/>
      <c r="CQ32" s="199"/>
      <c r="CR32" s="199"/>
      <c r="CS32" s="199"/>
      <c r="CT32" s="199"/>
      <c r="CU32" s="199"/>
    </row>
  </sheetData>
  <sheetProtection/>
  <mergeCells count="227">
    <mergeCell ref="AJ4:AS4"/>
    <mergeCell ref="AT4:BB4"/>
    <mergeCell ref="A2:CU2"/>
    <mergeCell ref="CM4:CU4"/>
    <mergeCell ref="A5:AD5"/>
    <mergeCell ref="AE5:AI5"/>
    <mergeCell ref="AJ5:AS5"/>
    <mergeCell ref="AT5:BB5"/>
    <mergeCell ref="BC5:BK5"/>
    <mergeCell ref="BL5:BT5"/>
    <mergeCell ref="BU5:CC5"/>
    <mergeCell ref="A4:AD4"/>
    <mergeCell ref="AE4:AI4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A10:AD10"/>
    <mergeCell ref="A11:AD11"/>
    <mergeCell ref="BU8:CC8"/>
    <mergeCell ref="CD8:CL8"/>
    <mergeCell ref="CM8:CU8"/>
    <mergeCell ref="A9:AD9"/>
    <mergeCell ref="A8:AD8"/>
    <mergeCell ref="AE8:AI8"/>
    <mergeCell ref="AJ8:AS8"/>
    <mergeCell ref="AT8:BB8"/>
    <mergeCell ref="BU16:CC16"/>
    <mergeCell ref="CD16:CL16"/>
    <mergeCell ref="A14:AD14"/>
    <mergeCell ref="A15:AD15"/>
    <mergeCell ref="A12:AD12"/>
    <mergeCell ref="A13:AD13"/>
    <mergeCell ref="AE12:AI13"/>
    <mergeCell ref="BL17:BT17"/>
    <mergeCell ref="BU17:CC17"/>
    <mergeCell ref="CD17:CL17"/>
    <mergeCell ref="CM17:CU17"/>
    <mergeCell ref="A16:AD16"/>
    <mergeCell ref="AE16:AI16"/>
    <mergeCell ref="AJ16:AS16"/>
    <mergeCell ref="AT16:BB16"/>
    <mergeCell ref="BC16:BK16"/>
    <mergeCell ref="BL16:BT16"/>
    <mergeCell ref="AJ18:AS18"/>
    <mergeCell ref="AT18:BB18"/>
    <mergeCell ref="BC18:BK18"/>
    <mergeCell ref="BL18:BT18"/>
    <mergeCell ref="CM16:CU16"/>
    <mergeCell ref="A17:AD17"/>
    <mergeCell ref="AE17:AI17"/>
    <mergeCell ref="AJ17:AS17"/>
    <mergeCell ref="AT17:BB17"/>
    <mergeCell ref="BC17:BK17"/>
    <mergeCell ref="CM18:CU18"/>
    <mergeCell ref="A19:AD19"/>
    <mergeCell ref="AE19:AI19"/>
    <mergeCell ref="AJ19:AS19"/>
    <mergeCell ref="AT19:BB19"/>
    <mergeCell ref="BC19:BK19"/>
    <mergeCell ref="BL19:BT19"/>
    <mergeCell ref="BU19:CC19"/>
    <mergeCell ref="A18:AD18"/>
    <mergeCell ref="AE18:AI18"/>
    <mergeCell ref="BC20:BK20"/>
    <mergeCell ref="BL20:BT20"/>
    <mergeCell ref="BU20:CC20"/>
    <mergeCell ref="CD20:CL20"/>
    <mergeCell ref="BU18:CC18"/>
    <mergeCell ref="CD18:CL18"/>
    <mergeCell ref="A22:AD22"/>
    <mergeCell ref="A23:AD23"/>
    <mergeCell ref="CM20:CU20"/>
    <mergeCell ref="A21:AD21"/>
    <mergeCell ref="CD19:CL19"/>
    <mergeCell ref="CM19:CU19"/>
    <mergeCell ref="A20:AD20"/>
    <mergeCell ref="AE20:AI20"/>
    <mergeCell ref="AJ20:AS20"/>
    <mergeCell ref="AT20:BB20"/>
    <mergeCell ref="A24:AD24"/>
    <mergeCell ref="AE24:AI24"/>
    <mergeCell ref="AJ24:AS24"/>
    <mergeCell ref="AT24:BB24"/>
    <mergeCell ref="BC24:BK24"/>
    <mergeCell ref="BL24:BT24"/>
    <mergeCell ref="BU24:CC24"/>
    <mergeCell ref="CD24:CL24"/>
    <mergeCell ref="CM24:CU24"/>
    <mergeCell ref="A25:AD25"/>
    <mergeCell ref="AE25:AI25"/>
    <mergeCell ref="AJ25:AS25"/>
    <mergeCell ref="AT25:BB25"/>
    <mergeCell ref="BC25:BK25"/>
    <mergeCell ref="BL25:BT25"/>
    <mergeCell ref="BU25:CC25"/>
    <mergeCell ref="CD25:CL25"/>
    <mergeCell ref="CM25:CU25"/>
    <mergeCell ref="A26:AD26"/>
    <mergeCell ref="AE26:AI26"/>
    <mergeCell ref="AJ26:AS26"/>
    <mergeCell ref="AT26:BB26"/>
    <mergeCell ref="BC26:BK26"/>
    <mergeCell ref="BL26:BT26"/>
    <mergeCell ref="BU26:CC26"/>
    <mergeCell ref="CD26:CL26"/>
    <mergeCell ref="CM26:CU26"/>
    <mergeCell ref="A27:AD27"/>
    <mergeCell ref="AE27:AI27"/>
    <mergeCell ref="AJ27:AS27"/>
    <mergeCell ref="AT27:BB27"/>
    <mergeCell ref="BC27:BK27"/>
    <mergeCell ref="BL27:BT27"/>
    <mergeCell ref="BU27:CC27"/>
    <mergeCell ref="CD27:CL27"/>
    <mergeCell ref="CM27:CU27"/>
    <mergeCell ref="A28:AD28"/>
    <mergeCell ref="AE28:AI28"/>
    <mergeCell ref="AJ28:AS28"/>
    <mergeCell ref="AT28:BB28"/>
    <mergeCell ref="BC28:BK28"/>
    <mergeCell ref="BL28:BT28"/>
    <mergeCell ref="BU28:CC28"/>
    <mergeCell ref="CD28:CL28"/>
    <mergeCell ref="CM28:CU28"/>
    <mergeCell ref="A29:AD29"/>
    <mergeCell ref="AE29:AI29"/>
    <mergeCell ref="AJ29:AS29"/>
    <mergeCell ref="AT29:BB29"/>
    <mergeCell ref="BC29:BK29"/>
    <mergeCell ref="BL29:BT29"/>
    <mergeCell ref="BU29:CC29"/>
    <mergeCell ref="CD29:CL29"/>
    <mergeCell ref="CM29:CU29"/>
    <mergeCell ref="A30:AD30"/>
    <mergeCell ref="AE30:AI30"/>
    <mergeCell ref="AJ30:AS30"/>
    <mergeCell ref="AT30:BB30"/>
    <mergeCell ref="BC30:BK30"/>
    <mergeCell ref="BL30:BT30"/>
    <mergeCell ref="BU30:CC30"/>
    <mergeCell ref="CD30:CL30"/>
    <mergeCell ref="CM30:CU30"/>
    <mergeCell ref="A31:AD31"/>
    <mergeCell ref="AE31:AI31"/>
    <mergeCell ref="AJ31:AS31"/>
    <mergeCell ref="AT31:BB31"/>
    <mergeCell ref="BC31:BK31"/>
    <mergeCell ref="BL31:BT31"/>
    <mergeCell ref="BU31:CC31"/>
    <mergeCell ref="CD31:CL31"/>
    <mergeCell ref="CM31:CU31"/>
    <mergeCell ref="BC4:CL4"/>
    <mergeCell ref="AE9:AI9"/>
    <mergeCell ref="AJ9:AS9"/>
    <mergeCell ref="AT9:BB9"/>
    <mergeCell ref="BC9:BK9"/>
    <mergeCell ref="BL9:BT9"/>
    <mergeCell ref="BU9:CC9"/>
    <mergeCell ref="CD9:CL9"/>
    <mergeCell ref="BC8:BK8"/>
    <mergeCell ref="BL8:BT8"/>
    <mergeCell ref="AE10:AI11"/>
    <mergeCell ref="AJ10:AS11"/>
    <mergeCell ref="AT10:BB11"/>
    <mergeCell ref="BC10:BK11"/>
    <mergeCell ref="BL10:BT11"/>
    <mergeCell ref="BU10:CC11"/>
    <mergeCell ref="AT12:BB13"/>
    <mergeCell ref="BC12:BK13"/>
    <mergeCell ref="BL12:BT13"/>
    <mergeCell ref="BU12:CC13"/>
    <mergeCell ref="CD12:CL13"/>
    <mergeCell ref="CM9:CU9"/>
    <mergeCell ref="CD10:CL11"/>
    <mergeCell ref="CM10:CU11"/>
    <mergeCell ref="CM12:CU13"/>
    <mergeCell ref="AE14:AI15"/>
    <mergeCell ref="AJ14:AS15"/>
    <mergeCell ref="AT14:BB15"/>
    <mergeCell ref="BC14:BK15"/>
    <mergeCell ref="BL14:BT15"/>
    <mergeCell ref="BU14:CC15"/>
    <mergeCell ref="CD14:CL15"/>
    <mergeCell ref="CM14:CU15"/>
    <mergeCell ref="AJ12:AS13"/>
    <mergeCell ref="AE21:AI21"/>
    <mergeCell ref="AJ21:AS21"/>
    <mergeCell ref="AT21:BB21"/>
    <mergeCell ref="BC21:BK21"/>
    <mergeCell ref="BL21:BT21"/>
    <mergeCell ref="BU21:CC21"/>
    <mergeCell ref="CD21:CL21"/>
    <mergeCell ref="CM21:CU21"/>
    <mergeCell ref="AE22:AI23"/>
    <mergeCell ref="AJ22:AS23"/>
    <mergeCell ref="AT22:BB23"/>
    <mergeCell ref="BC22:BK23"/>
    <mergeCell ref="BL22:BT23"/>
    <mergeCell ref="BU22:CC23"/>
    <mergeCell ref="CD22:CL23"/>
    <mergeCell ref="CM22:CU23"/>
    <mergeCell ref="BU32:CC32"/>
    <mergeCell ref="CD32:CL32"/>
    <mergeCell ref="CM32:CU32"/>
    <mergeCell ref="A32:AD32"/>
    <mergeCell ref="AE32:AI32"/>
    <mergeCell ref="AJ32:AS32"/>
    <mergeCell ref="AT32:BB32"/>
    <mergeCell ref="BC32:BK32"/>
    <mergeCell ref="BL32:BT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U30"/>
  <sheetViews>
    <sheetView tabSelected="1" view="pageBreakPreview" zoomScale="110" zoomScaleSheetLayoutView="110" workbookViewId="0" topLeftCell="A1">
      <selection activeCell="H30" sqref="H30:S30"/>
    </sheetView>
  </sheetViews>
  <sheetFormatPr defaultColWidth="1.37890625" defaultRowHeight="12.75"/>
  <cols>
    <col min="1" max="16384" width="1.37890625" style="23" customWidth="1"/>
  </cols>
  <sheetData>
    <row r="1" s="21" customFormat="1" ht="12.75">
      <c r="CU1" s="22" t="s">
        <v>148</v>
      </c>
    </row>
    <row r="2" ht="3" customHeight="1"/>
    <row r="3" spans="1:99" s="24" customFormat="1" ht="12.75">
      <c r="A3" s="236" t="s">
        <v>7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  <c r="Z3" s="236"/>
      <c r="AA3" s="236"/>
      <c r="AB3" s="236"/>
      <c r="AC3" s="236"/>
      <c r="AD3" s="236"/>
      <c r="AE3" s="215" t="s">
        <v>124</v>
      </c>
      <c r="AF3" s="215"/>
      <c r="AG3" s="215"/>
      <c r="AH3" s="215"/>
      <c r="AI3" s="215"/>
      <c r="AJ3" s="215" t="s">
        <v>125</v>
      </c>
      <c r="AK3" s="215"/>
      <c r="AL3" s="215"/>
      <c r="AM3" s="215"/>
      <c r="AN3" s="215"/>
      <c r="AO3" s="215"/>
      <c r="AP3" s="215"/>
      <c r="AQ3" s="215"/>
      <c r="AR3" s="215"/>
      <c r="AS3" s="215"/>
      <c r="AT3" s="215" t="s">
        <v>126</v>
      </c>
      <c r="AU3" s="215"/>
      <c r="AV3" s="215"/>
      <c r="AW3" s="215"/>
      <c r="AX3" s="215"/>
      <c r="AY3" s="215"/>
      <c r="AZ3" s="215"/>
      <c r="BA3" s="215"/>
      <c r="BB3" s="215"/>
      <c r="BC3" s="214" t="s">
        <v>16</v>
      </c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38" t="s">
        <v>127</v>
      </c>
      <c r="CN3" s="238"/>
      <c r="CO3" s="238"/>
      <c r="CP3" s="238"/>
      <c r="CQ3" s="238"/>
      <c r="CR3" s="238"/>
      <c r="CS3" s="238"/>
      <c r="CT3" s="238"/>
      <c r="CU3" s="238"/>
    </row>
    <row r="4" spans="1:99" s="24" customFormat="1" ht="12.75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29" t="s">
        <v>128</v>
      </c>
      <c r="AF4" s="229"/>
      <c r="AG4" s="229"/>
      <c r="AH4" s="229"/>
      <c r="AI4" s="229"/>
      <c r="AJ4" s="229" t="s">
        <v>129</v>
      </c>
      <c r="AK4" s="229"/>
      <c r="AL4" s="229"/>
      <c r="AM4" s="229"/>
      <c r="AN4" s="229"/>
      <c r="AO4" s="229"/>
      <c r="AP4" s="229"/>
      <c r="AQ4" s="229"/>
      <c r="AR4" s="229"/>
      <c r="AS4" s="229"/>
      <c r="AT4" s="229" t="s">
        <v>130</v>
      </c>
      <c r="AU4" s="229"/>
      <c r="AV4" s="229"/>
      <c r="AW4" s="229"/>
      <c r="AX4" s="229"/>
      <c r="AY4" s="229"/>
      <c r="AZ4" s="229"/>
      <c r="BA4" s="229"/>
      <c r="BB4" s="229"/>
      <c r="BC4" s="229" t="s">
        <v>131</v>
      </c>
      <c r="BD4" s="229"/>
      <c r="BE4" s="229"/>
      <c r="BF4" s="229"/>
      <c r="BG4" s="229"/>
      <c r="BH4" s="229"/>
      <c r="BI4" s="229"/>
      <c r="BJ4" s="229"/>
      <c r="BK4" s="229"/>
      <c r="BL4" s="229" t="s">
        <v>131</v>
      </c>
      <c r="BM4" s="229"/>
      <c r="BN4" s="229"/>
      <c r="BO4" s="229"/>
      <c r="BP4" s="229"/>
      <c r="BQ4" s="229"/>
      <c r="BR4" s="229"/>
      <c r="BS4" s="229"/>
      <c r="BT4" s="229"/>
      <c r="BU4" s="229" t="s">
        <v>132</v>
      </c>
      <c r="BV4" s="229"/>
      <c r="BW4" s="229"/>
      <c r="BX4" s="229"/>
      <c r="BY4" s="229"/>
      <c r="BZ4" s="229"/>
      <c r="CA4" s="229"/>
      <c r="CB4" s="229"/>
      <c r="CC4" s="229"/>
      <c r="CD4" s="229" t="s">
        <v>19</v>
      </c>
      <c r="CE4" s="229"/>
      <c r="CF4" s="229"/>
      <c r="CG4" s="229"/>
      <c r="CH4" s="229"/>
      <c r="CI4" s="229"/>
      <c r="CJ4" s="229"/>
      <c r="CK4" s="229"/>
      <c r="CL4" s="229"/>
      <c r="CM4" s="230" t="s">
        <v>133</v>
      </c>
      <c r="CN4" s="230"/>
      <c r="CO4" s="230"/>
      <c r="CP4" s="230"/>
      <c r="CQ4" s="230"/>
      <c r="CR4" s="230"/>
      <c r="CS4" s="230"/>
      <c r="CT4" s="230"/>
      <c r="CU4" s="230"/>
    </row>
    <row r="5" spans="1:99" s="24" customFormat="1" ht="12.75">
      <c r="A5" s="235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  <c r="O5" s="235"/>
      <c r="P5" s="235"/>
      <c r="Q5" s="235"/>
      <c r="R5" s="235"/>
      <c r="S5" s="235"/>
      <c r="T5" s="235"/>
      <c r="U5" s="235"/>
      <c r="V5" s="235"/>
      <c r="W5" s="235"/>
      <c r="X5" s="235"/>
      <c r="Y5" s="235"/>
      <c r="Z5" s="235"/>
      <c r="AA5" s="235"/>
      <c r="AB5" s="235"/>
      <c r="AC5" s="235"/>
      <c r="AD5" s="235"/>
      <c r="AE5" s="229"/>
      <c r="AF5" s="229"/>
      <c r="AG5" s="229"/>
      <c r="AH5" s="229"/>
      <c r="AI5" s="229"/>
      <c r="AJ5" s="229" t="s">
        <v>134</v>
      </c>
      <c r="AK5" s="229"/>
      <c r="AL5" s="229"/>
      <c r="AM5" s="229"/>
      <c r="AN5" s="229"/>
      <c r="AO5" s="229"/>
      <c r="AP5" s="229"/>
      <c r="AQ5" s="229"/>
      <c r="AR5" s="229"/>
      <c r="AS5" s="229"/>
      <c r="AT5" s="229" t="s">
        <v>135</v>
      </c>
      <c r="AU5" s="229"/>
      <c r="AV5" s="229"/>
      <c r="AW5" s="229"/>
      <c r="AX5" s="229"/>
      <c r="AY5" s="229"/>
      <c r="AZ5" s="229"/>
      <c r="BA5" s="229"/>
      <c r="BB5" s="229"/>
      <c r="BC5" s="229" t="s">
        <v>136</v>
      </c>
      <c r="BD5" s="229"/>
      <c r="BE5" s="229"/>
      <c r="BF5" s="229"/>
      <c r="BG5" s="229"/>
      <c r="BH5" s="229"/>
      <c r="BI5" s="229"/>
      <c r="BJ5" s="229"/>
      <c r="BK5" s="229"/>
      <c r="BL5" s="229" t="s">
        <v>137</v>
      </c>
      <c r="BM5" s="229"/>
      <c r="BN5" s="229"/>
      <c r="BO5" s="229"/>
      <c r="BP5" s="229"/>
      <c r="BQ5" s="229"/>
      <c r="BR5" s="229"/>
      <c r="BS5" s="229"/>
      <c r="BT5" s="229"/>
      <c r="BU5" s="229" t="s">
        <v>138</v>
      </c>
      <c r="BV5" s="229"/>
      <c r="BW5" s="229"/>
      <c r="BX5" s="229"/>
      <c r="BY5" s="229"/>
      <c r="BZ5" s="229"/>
      <c r="CA5" s="229"/>
      <c r="CB5" s="229"/>
      <c r="CC5" s="229"/>
      <c r="CD5" s="229"/>
      <c r="CE5" s="229"/>
      <c r="CF5" s="229"/>
      <c r="CG5" s="229"/>
      <c r="CH5" s="229"/>
      <c r="CI5" s="229"/>
      <c r="CJ5" s="229"/>
      <c r="CK5" s="229"/>
      <c r="CL5" s="229"/>
      <c r="CM5" s="230" t="s">
        <v>135</v>
      </c>
      <c r="CN5" s="230"/>
      <c r="CO5" s="230"/>
      <c r="CP5" s="230"/>
      <c r="CQ5" s="230"/>
      <c r="CR5" s="230"/>
      <c r="CS5" s="230"/>
      <c r="CT5" s="230"/>
      <c r="CU5" s="230"/>
    </row>
    <row r="6" spans="1:99" s="24" customFormat="1" ht="12.75">
      <c r="A6" s="235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5"/>
      <c r="AD6" s="235"/>
      <c r="AE6" s="229"/>
      <c r="AF6" s="229"/>
      <c r="AG6" s="229"/>
      <c r="AH6" s="229"/>
      <c r="AI6" s="229"/>
      <c r="AJ6" s="229" t="s">
        <v>139</v>
      </c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 t="s">
        <v>140</v>
      </c>
      <c r="BD6" s="229"/>
      <c r="BE6" s="229"/>
      <c r="BF6" s="229"/>
      <c r="BG6" s="229"/>
      <c r="BH6" s="229"/>
      <c r="BI6" s="229"/>
      <c r="BJ6" s="229"/>
      <c r="BK6" s="229"/>
      <c r="BL6" s="229" t="s">
        <v>141</v>
      </c>
      <c r="BM6" s="229"/>
      <c r="BN6" s="229"/>
      <c r="BO6" s="229"/>
      <c r="BP6" s="229"/>
      <c r="BQ6" s="229"/>
      <c r="BR6" s="229"/>
      <c r="BS6" s="229"/>
      <c r="BT6" s="229"/>
      <c r="BU6" s="229"/>
      <c r="BV6" s="229"/>
      <c r="BW6" s="229"/>
      <c r="BX6" s="229"/>
      <c r="BY6" s="229"/>
      <c r="BZ6" s="229"/>
      <c r="CA6" s="229"/>
      <c r="CB6" s="229"/>
      <c r="CC6" s="229"/>
      <c r="CD6" s="229"/>
      <c r="CE6" s="229"/>
      <c r="CF6" s="229"/>
      <c r="CG6" s="229"/>
      <c r="CH6" s="229"/>
      <c r="CI6" s="229"/>
      <c r="CJ6" s="229"/>
      <c r="CK6" s="229"/>
      <c r="CL6" s="229"/>
      <c r="CM6" s="230"/>
      <c r="CN6" s="230"/>
      <c r="CO6" s="230"/>
      <c r="CP6" s="230"/>
      <c r="CQ6" s="230"/>
      <c r="CR6" s="230"/>
      <c r="CS6" s="230"/>
      <c r="CT6" s="230"/>
      <c r="CU6" s="230"/>
    </row>
    <row r="7" spans="1:99" s="24" customFormat="1" ht="13.5" thickBot="1">
      <c r="A7" s="233">
        <v>1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233"/>
      <c r="R7" s="233"/>
      <c r="S7" s="233"/>
      <c r="T7" s="233"/>
      <c r="U7" s="233"/>
      <c r="V7" s="233"/>
      <c r="W7" s="233"/>
      <c r="X7" s="233"/>
      <c r="Y7" s="233"/>
      <c r="Z7" s="233"/>
      <c r="AA7" s="233"/>
      <c r="AB7" s="233"/>
      <c r="AC7" s="233"/>
      <c r="AD7" s="233"/>
      <c r="AE7" s="255">
        <v>2</v>
      </c>
      <c r="AF7" s="255"/>
      <c r="AG7" s="255"/>
      <c r="AH7" s="255"/>
      <c r="AI7" s="255"/>
      <c r="AJ7" s="255">
        <v>3</v>
      </c>
      <c r="AK7" s="255"/>
      <c r="AL7" s="255"/>
      <c r="AM7" s="255"/>
      <c r="AN7" s="255"/>
      <c r="AO7" s="255"/>
      <c r="AP7" s="255"/>
      <c r="AQ7" s="255"/>
      <c r="AR7" s="255"/>
      <c r="AS7" s="255"/>
      <c r="AT7" s="255">
        <v>4</v>
      </c>
      <c r="AU7" s="255"/>
      <c r="AV7" s="255"/>
      <c r="AW7" s="255"/>
      <c r="AX7" s="255"/>
      <c r="AY7" s="255"/>
      <c r="AZ7" s="255"/>
      <c r="BA7" s="255"/>
      <c r="BB7" s="255"/>
      <c r="BC7" s="255">
        <v>5</v>
      </c>
      <c r="BD7" s="255"/>
      <c r="BE7" s="255"/>
      <c r="BF7" s="255"/>
      <c r="BG7" s="255"/>
      <c r="BH7" s="255"/>
      <c r="BI7" s="255"/>
      <c r="BJ7" s="255"/>
      <c r="BK7" s="255"/>
      <c r="BL7" s="255">
        <v>6</v>
      </c>
      <c r="BM7" s="255"/>
      <c r="BN7" s="255"/>
      <c r="BO7" s="255"/>
      <c r="BP7" s="255"/>
      <c r="BQ7" s="255"/>
      <c r="BR7" s="255"/>
      <c r="BS7" s="255"/>
      <c r="BT7" s="255"/>
      <c r="BU7" s="255">
        <v>7</v>
      </c>
      <c r="BV7" s="255"/>
      <c r="BW7" s="255"/>
      <c r="BX7" s="255"/>
      <c r="BY7" s="255"/>
      <c r="BZ7" s="255"/>
      <c r="CA7" s="255"/>
      <c r="CB7" s="255"/>
      <c r="CC7" s="255"/>
      <c r="CD7" s="255">
        <v>8</v>
      </c>
      <c r="CE7" s="255"/>
      <c r="CF7" s="255"/>
      <c r="CG7" s="255"/>
      <c r="CH7" s="255"/>
      <c r="CI7" s="255"/>
      <c r="CJ7" s="255"/>
      <c r="CK7" s="255"/>
      <c r="CL7" s="255"/>
      <c r="CM7" s="209">
        <v>9</v>
      </c>
      <c r="CN7" s="209"/>
      <c r="CO7" s="209"/>
      <c r="CP7" s="209"/>
      <c r="CQ7" s="209"/>
      <c r="CR7" s="209"/>
      <c r="CS7" s="209"/>
      <c r="CT7" s="209"/>
      <c r="CU7" s="209"/>
    </row>
    <row r="8" spans="1:99" s="24" customFormat="1" ht="12.75">
      <c r="A8" s="254" t="s">
        <v>149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  <c r="L8" s="254"/>
      <c r="M8" s="254"/>
      <c r="N8" s="254"/>
      <c r="O8" s="254"/>
      <c r="P8" s="254"/>
      <c r="Q8" s="254"/>
      <c r="R8" s="254"/>
      <c r="S8" s="254"/>
      <c r="T8" s="254"/>
      <c r="U8" s="254"/>
      <c r="V8" s="254"/>
      <c r="W8" s="254"/>
      <c r="X8" s="254"/>
      <c r="Y8" s="254"/>
      <c r="Z8" s="254"/>
      <c r="AA8" s="254"/>
      <c r="AB8" s="254"/>
      <c r="AC8" s="254"/>
      <c r="AD8" s="254"/>
      <c r="AE8" s="245" t="s">
        <v>36</v>
      </c>
      <c r="AF8" s="245"/>
      <c r="AG8" s="245"/>
      <c r="AH8" s="245"/>
      <c r="AI8" s="245"/>
      <c r="AJ8" s="246" t="s">
        <v>42</v>
      </c>
      <c r="AK8" s="246"/>
      <c r="AL8" s="246"/>
      <c r="AM8" s="246"/>
      <c r="AN8" s="246"/>
      <c r="AO8" s="246"/>
      <c r="AP8" s="246"/>
      <c r="AQ8" s="246"/>
      <c r="AR8" s="246"/>
      <c r="AS8" s="246"/>
      <c r="AT8" s="247" t="s">
        <v>42</v>
      </c>
      <c r="AU8" s="247"/>
      <c r="AV8" s="247"/>
      <c r="AW8" s="247"/>
      <c r="AX8" s="247"/>
      <c r="AY8" s="247"/>
      <c r="AZ8" s="247"/>
      <c r="BA8" s="247"/>
      <c r="BB8" s="247"/>
      <c r="BC8" s="252">
        <f>SUM(BC11:BK15)</f>
        <v>253025.9199999869</v>
      </c>
      <c r="BD8" s="252"/>
      <c r="BE8" s="252"/>
      <c r="BF8" s="252"/>
      <c r="BG8" s="252"/>
      <c r="BH8" s="252"/>
      <c r="BI8" s="252"/>
      <c r="BJ8" s="252"/>
      <c r="BK8" s="252"/>
      <c r="BL8" s="249" t="s">
        <v>43</v>
      </c>
      <c r="BM8" s="249"/>
      <c r="BN8" s="249"/>
      <c r="BO8" s="249"/>
      <c r="BP8" s="249"/>
      <c r="BQ8" s="249"/>
      <c r="BR8" s="249"/>
      <c r="BS8" s="249"/>
      <c r="BT8" s="249"/>
      <c r="BU8" s="251" t="s">
        <v>42</v>
      </c>
      <c r="BV8" s="251"/>
      <c r="BW8" s="251"/>
      <c r="BX8" s="251"/>
      <c r="BY8" s="251"/>
      <c r="BZ8" s="251"/>
      <c r="CA8" s="251"/>
      <c r="CB8" s="251"/>
      <c r="CC8" s="251"/>
      <c r="CD8" s="252">
        <f>SUM(BC8)</f>
        <v>253025.9199999869</v>
      </c>
      <c r="CE8" s="252"/>
      <c r="CF8" s="252"/>
      <c r="CG8" s="252"/>
      <c r="CH8" s="252"/>
      <c r="CI8" s="252"/>
      <c r="CJ8" s="252"/>
      <c r="CK8" s="252"/>
      <c r="CL8" s="252"/>
      <c r="CM8" s="243" t="s">
        <v>42</v>
      </c>
      <c r="CN8" s="243"/>
      <c r="CO8" s="243"/>
      <c r="CP8" s="243"/>
      <c r="CQ8" s="243"/>
      <c r="CR8" s="243"/>
      <c r="CS8" s="243"/>
      <c r="CT8" s="243"/>
      <c r="CU8" s="243"/>
    </row>
    <row r="9" spans="1:99" s="24" customFormat="1" ht="12.75">
      <c r="A9" s="231" t="s">
        <v>150</v>
      </c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45"/>
      <c r="AF9" s="245"/>
      <c r="AG9" s="245"/>
      <c r="AH9" s="245"/>
      <c r="AI9" s="245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7"/>
      <c r="AU9" s="247"/>
      <c r="AV9" s="247"/>
      <c r="AW9" s="247"/>
      <c r="AX9" s="247"/>
      <c r="AY9" s="247"/>
      <c r="AZ9" s="247"/>
      <c r="BA9" s="247"/>
      <c r="BB9" s="247"/>
      <c r="BC9" s="252"/>
      <c r="BD9" s="252"/>
      <c r="BE9" s="252"/>
      <c r="BF9" s="252"/>
      <c r="BG9" s="252"/>
      <c r="BH9" s="252"/>
      <c r="BI9" s="252"/>
      <c r="BJ9" s="252"/>
      <c r="BK9" s="252"/>
      <c r="BL9" s="249"/>
      <c r="BM9" s="249"/>
      <c r="BN9" s="249"/>
      <c r="BO9" s="249"/>
      <c r="BP9" s="249"/>
      <c r="BQ9" s="249"/>
      <c r="BR9" s="249"/>
      <c r="BS9" s="249"/>
      <c r="BT9" s="249"/>
      <c r="BU9" s="251"/>
      <c r="BV9" s="251"/>
      <c r="BW9" s="251"/>
      <c r="BX9" s="251"/>
      <c r="BY9" s="251"/>
      <c r="BZ9" s="251"/>
      <c r="CA9" s="251"/>
      <c r="CB9" s="251"/>
      <c r="CC9" s="251"/>
      <c r="CD9" s="252"/>
      <c r="CE9" s="252"/>
      <c r="CF9" s="252"/>
      <c r="CG9" s="252"/>
      <c r="CH9" s="252"/>
      <c r="CI9" s="252"/>
      <c r="CJ9" s="252"/>
      <c r="CK9" s="252"/>
      <c r="CL9" s="252"/>
      <c r="CM9" s="243"/>
      <c r="CN9" s="243"/>
      <c r="CO9" s="243"/>
      <c r="CP9" s="243"/>
      <c r="CQ9" s="243"/>
      <c r="CR9" s="243"/>
      <c r="CS9" s="243"/>
      <c r="CT9" s="243"/>
      <c r="CU9" s="243"/>
    </row>
    <row r="10" spans="1:99" s="24" customFormat="1" ht="12.75">
      <c r="A10" s="231" t="s">
        <v>151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45"/>
      <c r="AF10" s="245"/>
      <c r="AG10" s="245"/>
      <c r="AH10" s="245"/>
      <c r="AI10" s="245"/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7"/>
      <c r="AU10" s="247"/>
      <c r="AV10" s="247"/>
      <c r="AW10" s="247"/>
      <c r="AX10" s="247"/>
      <c r="AY10" s="247"/>
      <c r="AZ10" s="247"/>
      <c r="BA10" s="247"/>
      <c r="BB10" s="247"/>
      <c r="BC10" s="252"/>
      <c r="BD10" s="252"/>
      <c r="BE10" s="252"/>
      <c r="BF10" s="252"/>
      <c r="BG10" s="252"/>
      <c r="BH10" s="252"/>
      <c r="BI10" s="252"/>
      <c r="BJ10" s="252"/>
      <c r="BK10" s="252"/>
      <c r="BL10" s="249"/>
      <c r="BM10" s="249"/>
      <c r="BN10" s="249"/>
      <c r="BO10" s="249"/>
      <c r="BP10" s="249"/>
      <c r="BQ10" s="249"/>
      <c r="BR10" s="249"/>
      <c r="BS10" s="249"/>
      <c r="BT10" s="249"/>
      <c r="BU10" s="251"/>
      <c r="BV10" s="251"/>
      <c r="BW10" s="251"/>
      <c r="BX10" s="251"/>
      <c r="BY10" s="251"/>
      <c r="BZ10" s="251"/>
      <c r="CA10" s="251"/>
      <c r="CB10" s="251"/>
      <c r="CC10" s="251"/>
      <c r="CD10" s="252"/>
      <c r="CE10" s="252"/>
      <c r="CF10" s="252"/>
      <c r="CG10" s="252"/>
      <c r="CH10" s="252"/>
      <c r="CI10" s="252"/>
      <c r="CJ10" s="252"/>
      <c r="CK10" s="252"/>
      <c r="CL10" s="252"/>
      <c r="CM10" s="243"/>
      <c r="CN10" s="243"/>
      <c r="CO10" s="243"/>
      <c r="CP10" s="243"/>
      <c r="CQ10" s="243"/>
      <c r="CR10" s="243"/>
      <c r="CS10" s="243"/>
      <c r="CT10" s="243"/>
      <c r="CU10" s="243"/>
    </row>
    <row r="11" spans="1:99" s="24" customFormat="1" ht="12.75">
      <c r="A11" s="253" t="s">
        <v>26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05" t="s">
        <v>37</v>
      </c>
      <c r="AF11" s="205"/>
      <c r="AG11" s="205"/>
      <c r="AH11" s="205"/>
      <c r="AI11" s="205"/>
      <c r="AJ11" s="206" t="s">
        <v>42</v>
      </c>
      <c r="AK11" s="206"/>
      <c r="AL11" s="206"/>
      <c r="AM11" s="206"/>
      <c r="AN11" s="206"/>
      <c r="AO11" s="206"/>
      <c r="AP11" s="206"/>
      <c r="AQ11" s="206"/>
      <c r="AR11" s="206"/>
      <c r="AS11" s="206"/>
      <c r="AT11" s="217" t="s">
        <v>42</v>
      </c>
      <c r="AU11" s="217"/>
      <c r="AV11" s="217"/>
      <c r="AW11" s="217"/>
      <c r="AX11" s="217"/>
      <c r="AY11" s="217"/>
      <c r="AZ11" s="217"/>
      <c r="BA11" s="217"/>
      <c r="BB11" s="217"/>
      <c r="BC11" s="208">
        <v>-163152222.81</v>
      </c>
      <c r="BD11" s="208"/>
      <c r="BE11" s="208"/>
      <c r="BF11" s="208"/>
      <c r="BG11" s="208"/>
      <c r="BH11" s="208"/>
      <c r="BI11" s="208"/>
      <c r="BJ11" s="208"/>
      <c r="BK11" s="208"/>
      <c r="BL11" s="249" t="s">
        <v>43</v>
      </c>
      <c r="BM11" s="249"/>
      <c r="BN11" s="249"/>
      <c r="BO11" s="249"/>
      <c r="BP11" s="249"/>
      <c r="BQ11" s="249"/>
      <c r="BR11" s="249"/>
      <c r="BS11" s="249"/>
      <c r="BT11" s="249"/>
      <c r="BU11" s="250" t="s">
        <v>42</v>
      </c>
      <c r="BV11" s="250"/>
      <c r="BW11" s="250"/>
      <c r="BX11" s="250"/>
      <c r="BY11" s="250"/>
      <c r="BZ11" s="250"/>
      <c r="CA11" s="250"/>
      <c r="CB11" s="250"/>
      <c r="CC11" s="250"/>
      <c r="CD11" s="208">
        <f>SUM(BC11)</f>
        <v>-163152222.81</v>
      </c>
      <c r="CE11" s="208"/>
      <c r="CF11" s="208"/>
      <c r="CG11" s="208"/>
      <c r="CH11" s="208"/>
      <c r="CI11" s="208"/>
      <c r="CJ11" s="208"/>
      <c r="CK11" s="208"/>
      <c r="CL11" s="208"/>
      <c r="CM11" s="219" t="s">
        <v>42</v>
      </c>
      <c r="CN11" s="219"/>
      <c r="CO11" s="219"/>
      <c r="CP11" s="219"/>
      <c r="CQ11" s="219"/>
      <c r="CR11" s="219"/>
      <c r="CS11" s="219"/>
      <c r="CT11" s="219"/>
      <c r="CU11" s="219"/>
    </row>
    <row r="12" spans="1:99" s="24" customFormat="1" ht="12.75">
      <c r="A12" s="231" t="s">
        <v>152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05"/>
      <c r="AF12" s="205"/>
      <c r="AG12" s="205"/>
      <c r="AH12" s="205"/>
      <c r="AI12" s="205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17"/>
      <c r="AU12" s="217"/>
      <c r="AV12" s="217"/>
      <c r="AW12" s="217"/>
      <c r="AX12" s="217"/>
      <c r="AY12" s="217"/>
      <c r="AZ12" s="217"/>
      <c r="BA12" s="217"/>
      <c r="BB12" s="217"/>
      <c r="BC12" s="208"/>
      <c r="BD12" s="208"/>
      <c r="BE12" s="208"/>
      <c r="BF12" s="208"/>
      <c r="BG12" s="208"/>
      <c r="BH12" s="208"/>
      <c r="BI12" s="208"/>
      <c r="BJ12" s="208"/>
      <c r="BK12" s="208"/>
      <c r="BL12" s="249"/>
      <c r="BM12" s="249"/>
      <c r="BN12" s="249"/>
      <c r="BO12" s="249"/>
      <c r="BP12" s="249"/>
      <c r="BQ12" s="249"/>
      <c r="BR12" s="249"/>
      <c r="BS12" s="249"/>
      <c r="BT12" s="249"/>
      <c r="BU12" s="250"/>
      <c r="BV12" s="250"/>
      <c r="BW12" s="250"/>
      <c r="BX12" s="250"/>
      <c r="BY12" s="250"/>
      <c r="BZ12" s="250"/>
      <c r="CA12" s="250"/>
      <c r="CB12" s="250"/>
      <c r="CC12" s="250"/>
      <c r="CD12" s="208"/>
      <c r="CE12" s="208"/>
      <c r="CF12" s="208"/>
      <c r="CG12" s="208"/>
      <c r="CH12" s="208"/>
      <c r="CI12" s="208"/>
      <c r="CJ12" s="208"/>
      <c r="CK12" s="208"/>
      <c r="CL12" s="208"/>
      <c r="CM12" s="219"/>
      <c r="CN12" s="219"/>
      <c r="CO12" s="219"/>
      <c r="CP12" s="219"/>
      <c r="CQ12" s="219"/>
      <c r="CR12" s="219"/>
      <c r="CS12" s="219"/>
      <c r="CT12" s="219"/>
      <c r="CU12" s="219"/>
    </row>
    <row r="13" spans="1:99" s="24" customFormat="1" ht="12.75">
      <c r="A13" s="231" t="s">
        <v>153</v>
      </c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05"/>
      <c r="AF13" s="205"/>
      <c r="AG13" s="205"/>
      <c r="AH13" s="205"/>
      <c r="AI13" s="205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17"/>
      <c r="AU13" s="217"/>
      <c r="AV13" s="217"/>
      <c r="AW13" s="217"/>
      <c r="AX13" s="217"/>
      <c r="AY13" s="217"/>
      <c r="AZ13" s="217"/>
      <c r="BA13" s="217"/>
      <c r="BB13" s="217"/>
      <c r="BC13" s="208"/>
      <c r="BD13" s="208"/>
      <c r="BE13" s="208"/>
      <c r="BF13" s="208"/>
      <c r="BG13" s="208"/>
      <c r="BH13" s="208"/>
      <c r="BI13" s="208"/>
      <c r="BJ13" s="208"/>
      <c r="BK13" s="208"/>
      <c r="BL13" s="249"/>
      <c r="BM13" s="249"/>
      <c r="BN13" s="249"/>
      <c r="BO13" s="249"/>
      <c r="BP13" s="249"/>
      <c r="BQ13" s="249"/>
      <c r="BR13" s="249"/>
      <c r="BS13" s="249"/>
      <c r="BT13" s="249"/>
      <c r="BU13" s="250"/>
      <c r="BV13" s="250"/>
      <c r="BW13" s="250"/>
      <c r="BX13" s="250"/>
      <c r="BY13" s="250"/>
      <c r="BZ13" s="250"/>
      <c r="CA13" s="250"/>
      <c r="CB13" s="250"/>
      <c r="CC13" s="250"/>
      <c r="CD13" s="208"/>
      <c r="CE13" s="208"/>
      <c r="CF13" s="208"/>
      <c r="CG13" s="208"/>
      <c r="CH13" s="208"/>
      <c r="CI13" s="208"/>
      <c r="CJ13" s="208"/>
      <c r="CK13" s="208"/>
      <c r="CL13" s="208"/>
      <c r="CM13" s="219"/>
      <c r="CN13" s="219"/>
      <c r="CO13" s="219"/>
      <c r="CP13" s="219"/>
      <c r="CQ13" s="219"/>
      <c r="CR13" s="219"/>
      <c r="CS13" s="219"/>
      <c r="CT13" s="219"/>
      <c r="CU13" s="219"/>
    </row>
    <row r="14" spans="1:99" s="24" customFormat="1" ht="13.5" thickBot="1">
      <c r="A14" s="231" t="s">
        <v>154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01" t="s">
        <v>38</v>
      </c>
      <c r="AF14" s="201"/>
      <c r="AG14" s="201"/>
      <c r="AH14" s="201"/>
      <c r="AI14" s="201"/>
      <c r="AJ14" s="202" t="s">
        <v>42</v>
      </c>
      <c r="AK14" s="202"/>
      <c r="AL14" s="202"/>
      <c r="AM14" s="202"/>
      <c r="AN14" s="202"/>
      <c r="AO14" s="202"/>
      <c r="AP14" s="202"/>
      <c r="AQ14" s="202"/>
      <c r="AR14" s="202"/>
      <c r="AS14" s="202"/>
      <c r="AT14" s="203" t="s">
        <v>42</v>
      </c>
      <c r="AU14" s="203"/>
      <c r="AV14" s="203"/>
      <c r="AW14" s="203"/>
      <c r="AX14" s="203"/>
      <c r="AY14" s="203"/>
      <c r="AZ14" s="203"/>
      <c r="BA14" s="203"/>
      <c r="BB14" s="203"/>
      <c r="BC14" s="198">
        <f>SUM('01.09.2016'!CH51:CW51)</f>
        <v>163405248.73</v>
      </c>
      <c r="BD14" s="198"/>
      <c r="BE14" s="198"/>
      <c r="BF14" s="198"/>
      <c r="BG14" s="198"/>
      <c r="BH14" s="198"/>
      <c r="BI14" s="198"/>
      <c r="BJ14" s="198"/>
      <c r="BK14" s="198"/>
      <c r="BL14" s="248" t="s">
        <v>43</v>
      </c>
      <c r="BM14" s="248"/>
      <c r="BN14" s="248"/>
      <c r="BO14" s="248"/>
      <c r="BP14" s="248"/>
      <c r="BQ14" s="248"/>
      <c r="BR14" s="248"/>
      <c r="BS14" s="248"/>
      <c r="BT14" s="248"/>
      <c r="BU14" s="244" t="s">
        <v>42</v>
      </c>
      <c r="BV14" s="244"/>
      <c r="BW14" s="244"/>
      <c r="BX14" s="244"/>
      <c r="BY14" s="244"/>
      <c r="BZ14" s="244"/>
      <c r="CA14" s="244"/>
      <c r="CB14" s="244"/>
      <c r="CC14" s="244"/>
      <c r="CD14" s="198">
        <f>SUM(BC14)</f>
        <v>163405248.73</v>
      </c>
      <c r="CE14" s="198"/>
      <c r="CF14" s="198"/>
      <c r="CG14" s="198"/>
      <c r="CH14" s="198"/>
      <c r="CI14" s="198"/>
      <c r="CJ14" s="198"/>
      <c r="CK14" s="198"/>
      <c r="CL14" s="198"/>
      <c r="CM14" s="199" t="s">
        <v>42</v>
      </c>
      <c r="CN14" s="199"/>
      <c r="CO14" s="199"/>
      <c r="CP14" s="199"/>
      <c r="CQ14" s="199"/>
      <c r="CR14" s="199"/>
      <c r="CS14" s="199"/>
      <c r="CT14" s="199"/>
      <c r="CU14" s="199"/>
    </row>
    <row r="15" spans="1:99" s="24" customFormat="1" ht="13.5" thickBot="1">
      <c r="A15" s="228" t="s">
        <v>155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01"/>
      <c r="AF15" s="201"/>
      <c r="AG15" s="201"/>
      <c r="AH15" s="201"/>
      <c r="AI15" s="201"/>
      <c r="AJ15" s="202"/>
      <c r="AK15" s="202"/>
      <c r="AL15" s="202"/>
      <c r="AM15" s="202"/>
      <c r="AN15" s="202"/>
      <c r="AO15" s="202"/>
      <c r="AP15" s="202"/>
      <c r="AQ15" s="202"/>
      <c r="AR15" s="202"/>
      <c r="AS15" s="202"/>
      <c r="AT15" s="203"/>
      <c r="AU15" s="203"/>
      <c r="AV15" s="203"/>
      <c r="AW15" s="203"/>
      <c r="AX15" s="203"/>
      <c r="AY15" s="203"/>
      <c r="AZ15" s="203"/>
      <c r="BA15" s="203"/>
      <c r="BB15" s="203"/>
      <c r="BC15" s="198"/>
      <c r="BD15" s="198"/>
      <c r="BE15" s="198"/>
      <c r="BF15" s="198"/>
      <c r="BG15" s="198"/>
      <c r="BH15" s="198"/>
      <c r="BI15" s="198"/>
      <c r="BJ15" s="198"/>
      <c r="BK15" s="198"/>
      <c r="BL15" s="248"/>
      <c r="BM15" s="248"/>
      <c r="BN15" s="248"/>
      <c r="BO15" s="248"/>
      <c r="BP15" s="248"/>
      <c r="BQ15" s="248"/>
      <c r="BR15" s="248"/>
      <c r="BS15" s="248"/>
      <c r="BT15" s="248"/>
      <c r="BU15" s="244"/>
      <c r="BV15" s="244"/>
      <c r="BW15" s="244"/>
      <c r="BX15" s="244"/>
      <c r="BY15" s="244"/>
      <c r="BZ15" s="244"/>
      <c r="CA15" s="244"/>
      <c r="CB15" s="244"/>
      <c r="CC15" s="244"/>
      <c r="CD15" s="198"/>
      <c r="CE15" s="198"/>
      <c r="CF15" s="198"/>
      <c r="CG15" s="198"/>
      <c r="CH15" s="198"/>
      <c r="CI15" s="198"/>
      <c r="CJ15" s="198"/>
      <c r="CK15" s="198"/>
      <c r="CL15" s="198"/>
      <c r="CM15" s="199"/>
      <c r="CN15" s="199"/>
      <c r="CO15" s="199"/>
      <c r="CP15" s="199"/>
      <c r="CQ15" s="199"/>
      <c r="CR15" s="199"/>
      <c r="CS15" s="199"/>
      <c r="CT15" s="199"/>
      <c r="CU15" s="199"/>
    </row>
    <row r="16" spans="1:99" ht="12.75">
      <c r="A16" s="220" t="s">
        <v>156</v>
      </c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45" t="s">
        <v>39</v>
      </c>
      <c r="AF16" s="245"/>
      <c r="AG16" s="245"/>
      <c r="AH16" s="245"/>
      <c r="AI16" s="245"/>
      <c r="AJ16" s="246" t="s">
        <v>42</v>
      </c>
      <c r="AK16" s="246"/>
      <c r="AL16" s="246"/>
      <c r="AM16" s="246"/>
      <c r="AN16" s="246"/>
      <c r="AO16" s="246"/>
      <c r="AP16" s="246"/>
      <c r="AQ16" s="246"/>
      <c r="AR16" s="246"/>
      <c r="AS16" s="246"/>
      <c r="AT16" s="247" t="s">
        <v>42</v>
      </c>
      <c r="AU16" s="247"/>
      <c r="AV16" s="247"/>
      <c r="AW16" s="247"/>
      <c r="AX16" s="247"/>
      <c r="AY16" s="247"/>
      <c r="AZ16" s="247"/>
      <c r="BA16" s="247"/>
      <c r="BB16" s="247"/>
      <c r="BC16" s="247" t="s">
        <v>42</v>
      </c>
      <c r="BD16" s="247"/>
      <c r="BE16" s="247"/>
      <c r="BF16" s="247"/>
      <c r="BG16" s="247"/>
      <c r="BH16" s="247"/>
      <c r="BI16" s="247"/>
      <c r="BJ16" s="247"/>
      <c r="BK16" s="247"/>
      <c r="BL16" s="242" t="s">
        <v>43</v>
      </c>
      <c r="BM16" s="242"/>
      <c r="BN16" s="242"/>
      <c r="BO16" s="242"/>
      <c r="BP16" s="242"/>
      <c r="BQ16" s="242"/>
      <c r="BR16" s="242"/>
      <c r="BS16" s="242"/>
      <c r="BT16" s="242"/>
      <c r="BU16" s="242" t="s">
        <v>43</v>
      </c>
      <c r="BV16" s="242"/>
      <c r="BW16" s="242"/>
      <c r="BX16" s="242"/>
      <c r="BY16" s="242"/>
      <c r="BZ16" s="242"/>
      <c r="CA16" s="242"/>
      <c r="CB16" s="242"/>
      <c r="CC16" s="242"/>
      <c r="CD16" s="242" t="s">
        <v>43</v>
      </c>
      <c r="CE16" s="242"/>
      <c r="CF16" s="242"/>
      <c r="CG16" s="242"/>
      <c r="CH16" s="242"/>
      <c r="CI16" s="242"/>
      <c r="CJ16" s="242"/>
      <c r="CK16" s="242"/>
      <c r="CL16" s="242"/>
      <c r="CM16" s="243" t="s">
        <v>42</v>
      </c>
      <c r="CN16" s="243"/>
      <c r="CO16" s="243"/>
      <c r="CP16" s="243"/>
      <c r="CQ16" s="243"/>
      <c r="CR16" s="243"/>
      <c r="CS16" s="243"/>
      <c r="CT16" s="243"/>
      <c r="CU16" s="243"/>
    </row>
    <row r="17" spans="1:99" ht="12.75">
      <c r="A17" s="231" t="s">
        <v>157</v>
      </c>
      <c r="B17" s="231"/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45"/>
      <c r="AF17" s="245"/>
      <c r="AG17" s="245"/>
      <c r="AH17" s="245"/>
      <c r="AI17" s="245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  <c r="BG17" s="247"/>
      <c r="BH17" s="247"/>
      <c r="BI17" s="247"/>
      <c r="BJ17" s="247"/>
      <c r="BK17" s="247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3"/>
      <c r="CN17" s="243"/>
      <c r="CO17" s="243"/>
      <c r="CP17" s="243"/>
      <c r="CQ17" s="243"/>
      <c r="CR17" s="243"/>
      <c r="CS17" s="243"/>
      <c r="CT17" s="243"/>
      <c r="CU17" s="243"/>
    </row>
    <row r="18" spans="1:99" ht="12.75">
      <c r="A18" s="227" t="s">
        <v>14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05" t="s">
        <v>40</v>
      </c>
      <c r="AF18" s="205"/>
      <c r="AG18" s="205"/>
      <c r="AH18" s="205"/>
      <c r="AI18" s="205"/>
      <c r="AJ18" s="206" t="s">
        <v>42</v>
      </c>
      <c r="AK18" s="206"/>
      <c r="AL18" s="206"/>
      <c r="AM18" s="206"/>
      <c r="AN18" s="206"/>
      <c r="AO18" s="206"/>
      <c r="AP18" s="206"/>
      <c r="AQ18" s="206"/>
      <c r="AR18" s="206"/>
      <c r="AS18" s="206"/>
      <c r="AT18" s="217" t="s">
        <v>42</v>
      </c>
      <c r="AU18" s="217"/>
      <c r="AV18" s="217"/>
      <c r="AW18" s="217"/>
      <c r="AX18" s="217"/>
      <c r="AY18" s="217"/>
      <c r="AZ18" s="217"/>
      <c r="BA18" s="217"/>
      <c r="BB18" s="217"/>
      <c r="BC18" s="217" t="s">
        <v>42</v>
      </c>
      <c r="BD18" s="217"/>
      <c r="BE18" s="217"/>
      <c r="BF18" s="217"/>
      <c r="BG18" s="217"/>
      <c r="BH18" s="217"/>
      <c r="BI18" s="217"/>
      <c r="BJ18" s="217"/>
      <c r="BK18" s="217"/>
      <c r="BL18" s="204" t="s">
        <v>43</v>
      </c>
      <c r="BM18" s="204"/>
      <c r="BN18" s="204"/>
      <c r="BO18" s="204"/>
      <c r="BP18" s="204"/>
      <c r="BQ18" s="204"/>
      <c r="BR18" s="204"/>
      <c r="BS18" s="204"/>
      <c r="BT18" s="204"/>
      <c r="BU18" s="204" t="s">
        <v>43</v>
      </c>
      <c r="BV18" s="204"/>
      <c r="BW18" s="204"/>
      <c r="BX18" s="204"/>
      <c r="BY18" s="204"/>
      <c r="BZ18" s="204"/>
      <c r="CA18" s="204"/>
      <c r="CB18" s="204"/>
      <c r="CC18" s="204"/>
      <c r="CD18" s="204" t="s">
        <v>43</v>
      </c>
      <c r="CE18" s="204"/>
      <c r="CF18" s="204"/>
      <c r="CG18" s="204"/>
      <c r="CH18" s="204"/>
      <c r="CI18" s="204"/>
      <c r="CJ18" s="204"/>
      <c r="CK18" s="204"/>
      <c r="CL18" s="204"/>
      <c r="CM18" s="219" t="s">
        <v>42</v>
      </c>
      <c r="CN18" s="219"/>
      <c r="CO18" s="219"/>
      <c r="CP18" s="219"/>
      <c r="CQ18" s="219"/>
      <c r="CR18" s="219"/>
      <c r="CS18" s="219"/>
      <c r="CT18" s="219"/>
      <c r="CU18" s="219"/>
    </row>
    <row r="19" spans="1:99" ht="12.75">
      <c r="A19" s="231" t="s">
        <v>158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05"/>
      <c r="AF19" s="205"/>
      <c r="AG19" s="205"/>
      <c r="AH19" s="205"/>
      <c r="AI19" s="205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17"/>
      <c r="AU19" s="217"/>
      <c r="AV19" s="217"/>
      <c r="AW19" s="217"/>
      <c r="AX19" s="217"/>
      <c r="AY19" s="217"/>
      <c r="AZ19" s="217"/>
      <c r="BA19" s="217"/>
      <c r="BB19" s="217"/>
      <c r="BC19" s="217"/>
      <c r="BD19" s="217"/>
      <c r="BE19" s="217"/>
      <c r="BF19" s="217"/>
      <c r="BG19" s="217"/>
      <c r="BH19" s="217"/>
      <c r="BI19" s="217"/>
      <c r="BJ19" s="217"/>
      <c r="BK19" s="217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  <c r="BZ19" s="204"/>
      <c r="CA19" s="204"/>
      <c r="CB19" s="204"/>
      <c r="CC19" s="204"/>
      <c r="CD19" s="204"/>
      <c r="CE19" s="204"/>
      <c r="CF19" s="204"/>
      <c r="CG19" s="204"/>
      <c r="CH19" s="204"/>
      <c r="CI19" s="204"/>
      <c r="CJ19" s="204"/>
      <c r="CK19" s="204"/>
      <c r="CL19" s="204"/>
      <c r="CM19" s="219"/>
      <c r="CN19" s="219"/>
      <c r="CO19" s="219"/>
      <c r="CP19" s="219"/>
      <c r="CQ19" s="219"/>
      <c r="CR19" s="219"/>
      <c r="CS19" s="219"/>
      <c r="CT19" s="219"/>
      <c r="CU19" s="219"/>
    </row>
    <row r="20" spans="1:99" ht="13.5" thickBot="1">
      <c r="A20" s="228" t="s">
        <v>159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01" t="s">
        <v>41</v>
      </c>
      <c r="AF20" s="201"/>
      <c r="AG20" s="201"/>
      <c r="AH20" s="201"/>
      <c r="AI20" s="201"/>
      <c r="AJ20" s="202" t="s">
        <v>42</v>
      </c>
      <c r="AK20" s="202"/>
      <c r="AL20" s="202"/>
      <c r="AM20" s="202"/>
      <c r="AN20" s="202"/>
      <c r="AO20" s="202"/>
      <c r="AP20" s="202"/>
      <c r="AQ20" s="202"/>
      <c r="AR20" s="202"/>
      <c r="AS20" s="202"/>
      <c r="AT20" s="203" t="s">
        <v>42</v>
      </c>
      <c r="AU20" s="203"/>
      <c r="AV20" s="203"/>
      <c r="AW20" s="203"/>
      <c r="AX20" s="203"/>
      <c r="AY20" s="203"/>
      <c r="AZ20" s="203"/>
      <c r="BA20" s="203"/>
      <c r="BB20" s="203"/>
      <c r="BC20" s="203" t="s">
        <v>42</v>
      </c>
      <c r="BD20" s="203"/>
      <c r="BE20" s="203"/>
      <c r="BF20" s="203"/>
      <c r="BG20" s="203"/>
      <c r="BH20" s="203"/>
      <c r="BI20" s="203"/>
      <c r="BJ20" s="203"/>
      <c r="BK20" s="203"/>
      <c r="BL20" s="197" t="s">
        <v>43</v>
      </c>
      <c r="BM20" s="197"/>
      <c r="BN20" s="197"/>
      <c r="BO20" s="197"/>
      <c r="BP20" s="197"/>
      <c r="BQ20" s="197"/>
      <c r="BR20" s="197"/>
      <c r="BS20" s="197"/>
      <c r="BT20" s="197"/>
      <c r="BU20" s="197" t="s">
        <v>43</v>
      </c>
      <c r="BV20" s="197"/>
      <c r="BW20" s="197"/>
      <c r="BX20" s="197"/>
      <c r="BY20" s="197"/>
      <c r="BZ20" s="197"/>
      <c r="CA20" s="197"/>
      <c r="CB20" s="197"/>
      <c r="CC20" s="197"/>
      <c r="CD20" s="197" t="s">
        <v>43</v>
      </c>
      <c r="CE20" s="197"/>
      <c r="CF20" s="197"/>
      <c r="CG20" s="197"/>
      <c r="CH20" s="197"/>
      <c r="CI20" s="197"/>
      <c r="CJ20" s="197"/>
      <c r="CK20" s="197"/>
      <c r="CL20" s="197"/>
      <c r="CM20" s="199" t="s">
        <v>42</v>
      </c>
      <c r="CN20" s="199"/>
      <c r="CO20" s="199"/>
      <c r="CP20" s="199"/>
      <c r="CQ20" s="199"/>
      <c r="CR20" s="199"/>
      <c r="CS20" s="199"/>
      <c r="CT20" s="199"/>
      <c r="CU20" s="199"/>
    </row>
    <row r="24" spans="1:99" ht="12.75">
      <c r="A24" s="25" t="s">
        <v>160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"/>
      <c r="Y24" s="24"/>
      <c r="Z24" s="24"/>
      <c r="AA24" s="241" t="s">
        <v>161</v>
      </c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Z24" s="26" t="s">
        <v>162</v>
      </c>
      <c r="BO24" s="241"/>
      <c r="BP24" s="241"/>
      <c r="BQ24" s="241"/>
      <c r="BR24" s="241"/>
      <c r="BS24" s="241"/>
      <c r="BT24" s="241"/>
      <c r="BU24" s="241"/>
      <c r="BV24" s="241"/>
      <c r="BW24" s="241"/>
      <c r="BX24" s="241"/>
      <c r="BY24" s="241"/>
      <c r="BZ24" s="241"/>
      <c r="CA24" s="24"/>
      <c r="CB24" s="24"/>
      <c r="CC24" s="24"/>
      <c r="CD24" s="241" t="s">
        <v>163</v>
      </c>
      <c r="CE24" s="241"/>
      <c r="CF24" s="241"/>
      <c r="CG24" s="241"/>
      <c r="CH24" s="241"/>
      <c r="CI24" s="241"/>
      <c r="CJ24" s="241"/>
      <c r="CK24" s="241"/>
      <c r="CL24" s="241"/>
      <c r="CM24" s="241"/>
      <c r="CN24" s="241"/>
      <c r="CO24" s="241"/>
      <c r="CP24" s="241"/>
      <c r="CQ24" s="241"/>
      <c r="CR24" s="241"/>
      <c r="CS24" s="241"/>
      <c r="CT24" s="241"/>
      <c r="CU24" s="241"/>
    </row>
    <row r="25" spans="1:99" s="28" customFormat="1" ht="12.7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39" t="s">
        <v>9</v>
      </c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7"/>
      <c r="Y25" s="27"/>
      <c r="Z25" s="27"/>
      <c r="AA25" s="239" t="s">
        <v>10</v>
      </c>
      <c r="AB25" s="239"/>
      <c r="AC25" s="239"/>
      <c r="AD25" s="239"/>
      <c r="AE25" s="239"/>
      <c r="AF25" s="239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Z25" s="25" t="s">
        <v>164</v>
      </c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3"/>
      <c r="BL25" s="23"/>
      <c r="BM25" s="23"/>
      <c r="BN25" s="23"/>
      <c r="BO25" s="239" t="s">
        <v>9</v>
      </c>
      <c r="BP25" s="239"/>
      <c r="BQ25" s="239"/>
      <c r="BR25" s="239"/>
      <c r="BS25" s="239"/>
      <c r="BT25" s="239"/>
      <c r="BU25" s="239"/>
      <c r="BV25" s="239"/>
      <c r="BW25" s="239"/>
      <c r="BX25" s="239"/>
      <c r="BY25" s="239"/>
      <c r="BZ25" s="239"/>
      <c r="CA25" s="27"/>
      <c r="CB25" s="27"/>
      <c r="CC25" s="27"/>
      <c r="CD25" s="239" t="s">
        <v>10</v>
      </c>
      <c r="CE25" s="239"/>
      <c r="CF25" s="239"/>
      <c r="CG25" s="239"/>
      <c r="CH25" s="239"/>
      <c r="CI25" s="239"/>
      <c r="CJ25" s="239"/>
      <c r="CK25" s="239"/>
      <c r="CL25" s="239"/>
      <c r="CM25" s="239"/>
      <c r="CN25" s="239"/>
      <c r="CO25" s="239"/>
      <c r="CP25" s="239"/>
      <c r="CQ25" s="239"/>
      <c r="CR25" s="239"/>
      <c r="CS25" s="239"/>
      <c r="CT25" s="239"/>
      <c r="CU25" s="239"/>
    </row>
    <row r="26" spans="1:44" ht="12.7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</row>
    <row r="27" spans="1:44" ht="12.75">
      <c r="A27" s="25" t="s">
        <v>8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"/>
      <c r="Y27" s="24"/>
      <c r="Z27" s="24"/>
      <c r="AA27" s="241" t="s">
        <v>163</v>
      </c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</row>
    <row r="28" spans="1:44" s="28" customFormat="1" ht="10.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39" t="s">
        <v>9</v>
      </c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7"/>
      <c r="Y28" s="27"/>
      <c r="Z28" s="27"/>
      <c r="AA28" s="239" t="s">
        <v>10</v>
      </c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239"/>
    </row>
    <row r="29" spans="1:44" ht="12.7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</row>
    <row r="30" spans="1:44" ht="12.75">
      <c r="A30" s="24"/>
      <c r="B30" s="29" t="s">
        <v>165</v>
      </c>
      <c r="C30" s="240" t="s">
        <v>321</v>
      </c>
      <c r="D30" s="240"/>
      <c r="E30" s="240"/>
      <c r="F30" s="25" t="s">
        <v>166</v>
      </c>
      <c r="G30" s="24"/>
      <c r="H30" s="240" t="s">
        <v>327</v>
      </c>
      <c r="I30" s="240"/>
      <c r="J30" s="240"/>
      <c r="K30" s="240"/>
      <c r="L30" s="240"/>
      <c r="M30" s="240"/>
      <c r="N30" s="240"/>
      <c r="O30" s="240"/>
      <c r="P30" s="240"/>
      <c r="Q30" s="240"/>
      <c r="R30" s="240"/>
      <c r="S30" s="240"/>
      <c r="T30" s="24"/>
      <c r="U30" s="30" t="s">
        <v>167</v>
      </c>
      <c r="V30" s="240" t="s">
        <v>213</v>
      </c>
      <c r="W30" s="240"/>
      <c r="X30" s="240"/>
      <c r="Y30" s="25" t="s">
        <v>3</v>
      </c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</row>
  </sheetData>
  <sheetProtection/>
  <mergeCells count="118">
    <mergeCell ref="A3:AD3"/>
    <mergeCell ref="AE3:AI3"/>
    <mergeCell ref="AJ3:AS3"/>
    <mergeCell ref="AT3:BB3"/>
    <mergeCell ref="BC3:CL3"/>
    <mergeCell ref="CM3:CU3"/>
    <mergeCell ref="A4:AD4"/>
    <mergeCell ref="AE4:AI4"/>
    <mergeCell ref="AJ4:AS4"/>
    <mergeCell ref="AT4:BB4"/>
    <mergeCell ref="BC4:BK4"/>
    <mergeCell ref="BL4:BT4"/>
    <mergeCell ref="BU4:CC4"/>
    <mergeCell ref="CD4:CL4"/>
    <mergeCell ref="CM4:CU4"/>
    <mergeCell ref="A5:AD5"/>
    <mergeCell ref="AE5:AI5"/>
    <mergeCell ref="AJ5:AS5"/>
    <mergeCell ref="AT5:BB5"/>
    <mergeCell ref="BC5:BK5"/>
    <mergeCell ref="BL5:BT5"/>
    <mergeCell ref="BU5:CC5"/>
    <mergeCell ref="CD5:CL5"/>
    <mergeCell ref="CM5:CU5"/>
    <mergeCell ref="A6:AD6"/>
    <mergeCell ref="AE6:AI6"/>
    <mergeCell ref="AJ6:AS6"/>
    <mergeCell ref="AT6:BB6"/>
    <mergeCell ref="BC6:BK6"/>
    <mergeCell ref="BL6:BT6"/>
    <mergeCell ref="BU6:CC6"/>
    <mergeCell ref="CD6:CL6"/>
    <mergeCell ref="CM6:CU6"/>
    <mergeCell ref="A7:AD7"/>
    <mergeCell ref="AE7:AI7"/>
    <mergeCell ref="AJ7:AS7"/>
    <mergeCell ref="AT7:BB7"/>
    <mergeCell ref="BC7:BK7"/>
    <mergeCell ref="BL7:BT7"/>
    <mergeCell ref="BU7:CC7"/>
    <mergeCell ref="CD7:CL7"/>
    <mergeCell ref="CM7:CU7"/>
    <mergeCell ref="A8:AD8"/>
    <mergeCell ref="AE8:AI10"/>
    <mergeCell ref="AJ8:AS10"/>
    <mergeCell ref="AT8:BB10"/>
    <mergeCell ref="BC8:BK10"/>
    <mergeCell ref="BL8:BT10"/>
    <mergeCell ref="BU8:CC10"/>
    <mergeCell ref="CD8:CL10"/>
    <mergeCell ref="CM8:CU10"/>
    <mergeCell ref="A9:AD9"/>
    <mergeCell ref="A10:AD10"/>
    <mergeCell ref="A11:AD11"/>
    <mergeCell ref="AE11:AI13"/>
    <mergeCell ref="AJ11:AS13"/>
    <mergeCell ref="AT11:BB13"/>
    <mergeCell ref="BC11:BK13"/>
    <mergeCell ref="BL11:BT13"/>
    <mergeCell ref="BU11:CC13"/>
    <mergeCell ref="CD11:CL13"/>
    <mergeCell ref="CM11:CU13"/>
    <mergeCell ref="A12:AD12"/>
    <mergeCell ref="A13:AD13"/>
    <mergeCell ref="BL16:BT17"/>
    <mergeCell ref="A14:AD14"/>
    <mergeCell ref="AE14:AI15"/>
    <mergeCell ref="AJ14:AS15"/>
    <mergeCell ref="AT14:BB15"/>
    <mergeCell ref="BC14:BK15"/>
    <mergeCell ref="BL14:BT15"/>
    <mergeCell ref="BL18:BT19"/>
    <mergeCell ref="BU14:CC15"/>
    <mergeCell ref="CD14:CL15"/>
    <mergeCell ref="CM14:CU15"/>
    <mergeCell ref="A15:AD15"/>
    <mergeCell ref="A16:AD16"/>
    <mergeCell ref="AE16:AI17"/>
    <mergeCell ref="AJ16:AS17"/>
    <mergeCell ref="AT16:BB17"/>
    <mergeCell ref="BC16:BK17"/>
    <mergeCell ref="BL20:BT20"/>
    <mergeCell ref="BU16:CC17"/>
    <mergeCell ref="CD16:CL17"/>
    <mergeCell ref="CM16:CU17"/>
    <mergeCell ref="A17:AD17"/>
    <mergeCell ref="A18:AD18"/>
    <mergeCell ref="AE18:AI19"/>
    <mergeCell ref="AJ18:AS19"/>
    <mergeCell ref="AT18:BB19"/>
    <mergeCell ref="BC18:BK19"/>
    <mergeCell ref="CD24:CU24"/>
    <mergeCell ref="BU18:CC19"/>
    <mergeCell ref="CD18:CL19"/>
    <mergeCell ref="CM18:CU19"/>
    <mergeCell ref="A19:AD19"/>
    <mergeCell ref="A20:AD20"/>
    <mergeCell ref="AE20:AI20"/>
    <mergeCell ref="AJ20:AS20"/>
    <mergeCell ref="AT20:BB20"/>
    <mergeCell ref="BC20:BK20"/>
    <mergeCell ref="BO25:BZ25"/>
    <mergeCell ref="CD25:CU25"/>
    <mergeCell ref="L27:W27"/>
    <mergeCell ref="AA27:AR27"/>
    <mergeCell ref="BU20:CC20"/>
    <mergeCell ref="CD20:CL20"/>
    <mergeCell ref="CM20:CU20"/>
    <mergeCell ref="L24:W24"/>
    <mergeCell ref="AA24:AR24"/>
    <mergeCell ref="BO24:BZ24"/>
    <mergeCell ref="L28:W28"/>
    <mergeCell ref="AA28:AR28"/>
    <mergeCell ref="C30:E30"/>
    <mergeCell ref="H30:S30"/>
    <mergeCell ref="V30:X30"/>
    <mergeCell ref="L25:W25"/>
    <mergeCell ref="AA25:AR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User</cp:lastModifiedBy>
  <cp:lastPrinted>2016-08-31T12:29:36Z</cp:lastPrinted>
  <dcterms:created xsi:type="dcterms:W3CDTF">2005-02-01T12:32:18Z</dcterms:created>
  <dcterms:modified xsi:type="dcterms:W3CDTF">2016-09-01T10:46:47Z</dcterms:modified>
  <cp:category/>
  <cp:version/>
  <cp:contentType/>
  <cp:contentStatus/>
</cp:coreProperties>
</file>